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filterPrivacy="1"/>
  <bookViews>
    <workbookView xWindow="1860" yWindow="0" windowWidth="23040" windowHeight="8775"/>
  </bookViews>
  <sheets>
    <sheet name="CHHA 2018 Rates" sheetId="1" r:id="rId1"/>
  </sheets>
  <definedNames>
    <definedName name="_sharedaide">'CHHA 2018 Rates'!#REF!</definedName>
  </definedNames>
  <calcPr calcId="171027"/>
</workbook>
</file>

<file path=xl/calcChain.xml><?xml version="1.0" encoding="utf-8"?>
<calcChain xmlns="http://schemas.openxmlformats.org/spreadsheetml/2006/main">
  <c r="C97" i="1" l="1"/>
  <c r="C60" i="1"/>
  <c r="C48" i="1"/>
  <c r="C74" i="1"/>
  <c r="C91" i="1"/>
  <c r="C63" i="1"/>
  <c r="C103" i="1"/>
  <c r="C26" i="1"/>
  <c r="C82" i="1"/>
  <c r="C58" i="1"/>
  <c r="C107" i="1"/>
  <c r="C61" i="1"/>
  <c r="C29" i="1"/>
  <c r="C71" i="1"/>
  <c r="C64" i="1"/>
  <c r="C17" i="1"/>
  <c r="C83" i="1"/>
  <c r="C75" i="1"/>
  <c r="C39" i="1"/>
  <c r="C78" i="1"/>
  <c r="C25" i="1"/>
  <c r="C11" i="1"/>
  <c r="C73" i="1"/>
  <c r="C69" i="1"/>
  <c r="C77" i="1"/>
  <c r="C22" i="1"/>
  <c r="C9" i="1"/>
  <c r="C20" i="1"/>
  <c r="C15" i="1"/>
  <c r="C56" i="1"/>
  <c r="C99" i="1"/>
  <c r="C14" i="1"/>
  <c r="C12" i="1"/>
  <c r="C90" i="1"/>
  <c r="C105" i="1"/>
  <c r="C76" i="1"/>
  <c r="C92" i="1"/>
  <c r="C55" i="1"/>
  <c r="C31" i="1"/>
  <c r="C104" i="1"/>
  <c r="C45" i="1"/>
  <c r="C89" i="1"/>
  <c r="C102" i="1"/>
  <c r="C86" i="1"/>
  <c r="C40" i="1"/>
  <c r="C87" i="1"/>
  <c r="C37" i="1"/>
  <c r="C85" i="1"/>
  <c r="C96" i="1"/>
  <c r="C54" i="1"/>
  <c r="C59" i="1"/>
  <c r="C94" i="1"/>
  <c r="C81" i="1"/>
  <c r="C42" i="1"/>
  <c r="C65" i="1"/>
  <c r="C7" i="1"/>
  <c r="C21" i="1"/>
  <c r="C13" i="1"/>
  <c r="C68" i="1"/>
  <c r="C67" i="1"/>
  <c r="C24" i="1"/>
  <c r="C30" i="1"/>
  <c r="C36" i="1"/>
  <c r="C84" i="1"/>
  <c r="C95" i="1"/>
  <c r="C44" i="1"/>
  <c r="C100" i="1"/>
  <c r="C70" i="1"/>
  <c r="C28" i="1"/>
  <c r="C8" i="1"/>
  <c r="C10" i="1"/>
  <c r="C66" i="1"/>
  <c r="C27" i="1"/>
  <c r="C35" i="1"/>
  <c r="C34" i="1"/>
  <c r="C79" i="1"/>
  <c r="C51" i="1"/>
  <c r="C93" i="1"/>
  <c r="C33" i="1"/>
  <c r="C53" i="1"/>
  <c r="C57" i="1"/>
  <c r="C80" i="1"/>
  <c r="C47" i="1"/>
  <c r="C41" i="1"/>
  <c r="C19" i="1"/>
  <c r="C32" i="1"/>
  <c r="C23" i="1"/>
  <c r="C62" i="1"/>
  <c r="C72" i="1"/>
  <c r="C101" i="1"/>
  <c r="C106" i="1"/>
  <c r="C46" i="1"/>
  <c r="C52" i="1"/>
  <c r="C50" i="1"/>
  <c r="C49" i="1"/>
  <c r="C38" i="1"/>
  <c r="C18" i="1"/>
  <c r="C16" i="1"/>
  <c r="C88" i="1"/>
  <c r="C98" i="1"/>
  <c r="A97" i="1"/>
  <c r="A43" i="1"/>
  <c r="A60" i="1"/>
  <c r="A48" i="1"/>
  <c r="A74" i="1"/>
  <c r="A91" i="1"/>
  <c r="A63" i="1"/>
  <c r="A103" i="1"/>
  <c r="A26" i="1"/>
  <c r="A82" i="1"/>
  <c r="A58" i="1"/>
  <c r="A107" i="1"/>
  <c r="A61" i="1"/>
  <c r="A29" i="1"/>
  <c r="A71" i="1"/>
  <c r="A64" i="1"/>
  <c r="A17" i="1"/>
  <c r="A83" i="1"/>
  <c r="A75" i="1"/>
  <c r="A39" i="1"/>
  <c r="A78" i="1"/>
  <c r="A25" i="1"/>
  <c r="A11" i="1"/>
  <c r="A73" i="1"/>
  <c r="A69" i="1"/>
  <c r="A77" i="1"/>
  <c r="A22" i="1"/>
  <c r="A9" i="1"/>
  <c r="A20" i="1"/>
  <c r="A15" i="1"/>
  <c r="A56" i="1"/>
  <c r="A99" i="1"/>
  <c r="A14" i="1"/>
  <c r="A12" i="1"/>
  <c r="A90" i="1"/>
  <c r="A105" i="1"/>
  <c r="A76" i="1"/>
  <c r="A92" i="1"/>
  <c r="A55" i="1"/>
  <c r="A31" i="1"/>
  <c r="A104" i="1"/>
  <c r="A45" i="1"/>
  <c r="A89" i="1"/>
  <c r="A102" i="1"/>
  <c r="A86" i="1"/>
  <c r="A40" i="1"/>
  <c r="A87" i="1"/>
  <c r="A37" i="1"/>
  <c r="A85" i="1"/>
  <c r="A96" i="1"/>
  <c r="A54" i="1"/>
  <c r="A59" i="1"/>
  <c r="A94" i="1"/>
  <c r="A81" i="1"/>
  <c r="A42" i="1"/>
  <c r="A65" i="1"/>
  <c r="A7" i="1"/>
  <c r="A21" i="1"/>
  <c r="A13" i="1"/>
  <c r="A68" i="1"/>
  <c r="A67" i="1"/>
  <c r="A24" i="1"/>
  <c r="A30" i="1"/>
  <c r="A36" i="1"/>
  <c r="A84" i="1"/>
  <c r="A95" i="1"/>
  <c r="A44" i="1"/>
  <c r="A100" i="1"/>
  <c r="A70" i="1"/>
  <c r="A28" i="1"/>
  <c r="A8" i="1"/>
  <c r="A10" i="1"/>
  <c r="A66" i="1"/>
  <c r="A27" i="1"/>
  <c r="A35" i="1"/>
  <c r="A34" i="1"/>
  <c r="A79" i="1"/>
  <c r="A51" i="1"/>
  <c r="A93" i="1"/>
  <c r="A33" i="1"/>
  <c r="A53" i="1"/>
  <c r="A57" i="1"/>
  <c r="A80" i="1"/>
  <c r="A47" i="1"/>
  <c r="A41" i="1"/>
  <c r="A19" i="1"/>
  <c r="A32" i="1"/>
  <c r="A23" i="1"/>
  <c r="A62" i="1"/>
  <c r="A72" i="1"/>
  <c r="A101" i="1"/>
  <c r="A106" i="1"/>
  <c r="A46" i="1"/>
  <c r="A52" i="1"/>
  <c r="A50" i="1"/>
  <c r="A49" i="1"/>
  <c r="A38" i="1"/>
  <c r="A18" i="1"/>
  <c r="A16" i="1"/>
  <c r="A88" i="1"/>
  <c r="A98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<sst xmlns="http://schemas.openxmlformats.org/spreadsheetml/2006/main" count="108" uniqueCount="105">
  <si>
    <t>VNA OF ALBANY &amp; SARATOGA</t>
  </si>
  <si>
    <t>TWIN TIER HOME HEALTH INC</t>
  </si>
  <si>
    <t>CATTARAUGUS COUNTY DOH HHA</t>
  </si>
  <si>
    <t>CHEMUNG DEPT HOME HLTH CO</t>
  </si>
  <si>
    <t>GENTIVA - CHEMUNG</t>
  </si>
  <si>
    <t>L WOERNER INC CLINTON</t>
  </si>
  <si>
    <t>L WOERNER INC CORTLAND</t>
  </si>
  <si>
    <t>L WOERNER INC DELAWARE</t>
  </si>
  <si>
    <t>HUDSON VALLEY HOME CARE INC</t>
  </si>
  <si>
    <t>VNA OF WESTERN NY INC</t>
  </si>
  <si>
    <t>PEOPLE HOME HLTH SERV CERTI</t>
  </si>
  <si>
    <t>MCAULEY-SETON HOME CARE CORP.</t>
  </si>
  <si>
    <t>ESSEX COUNTY NURSING SERVICE</t>
  </si>
  <si>
    <t>FRANKLIN NURSING SERVICE CO</t>
  </si>
  <si>
    <t>COM HLTH CTR OF SMH &amp; NLH INC</t>
  </si>
  <si>
    <t>HAMILTON PUB HLTH NURS SVC CO</t>
  </si>
  <si>
    <t>JEFFERSON CTY PUB HLTH SERVIC</t>
  </si>
  <si>
    <t>LEWIS CNTY PUBLIC HLTH AGENCY</t>
  </si>
  <si>
    <t>L WOERNER INC MADISON</t>
  </si>
  <si>
    <t>GENESEE REGION HOME CARE ASSC</t>
  </si>
  <si>
    <t>VISIT NURSE SVC OF ROCHESTER</t>
  </si>
  <si>
    <t>L WOERNER INC DBA HCR</t>
  </si>
  <si>
    <t>GENTIVA</t>
  </si>
  <si>
    <t>EXTRAORDINARY HOME CARE</t>
  </si>
  <si>
    <t>NURS SISTERS HM VISITING SVC</t>
  </si>
  <si>
    <t>ABLE HEALTH CARE SERV INC</t>
  </si>
  <si>
    <t>PARKER JEWISH INSTITUTE</t>
  </si>
  <si>
    <t>VNA OF UTICA &amp; ONEIDA CO INC</t>
  </si>
  <si>
    <t>HIRAM</t>
  </si>
  <si>
    <t>VISITING NURSE ASSOC CENTRAL</t>
  </si>
  <si>
    <t>ST CAMILLUS HOME CARE AGENCY</t>
  </si>
  <si>
    <t>FINGER LAKES VNS INC</t>
  </si>
  <si>
    <t>ORANGE CNTY DEPT OF HEALTH</t>
  </si>
  <si>
    <t>AT HOME CARE INC</t>
  </si>
  <si>
    <t>A&amp;T CERTIFIED HOME CARE</t>
  </si>
  <si>
    <t>NORTHERN LIGHTS HEALTH CARE</t>
  </si>
  <si>
    <t>HEALTH SERV NORTHERN NEW YORK</t>
  </si>
  <si>
    <t>VISITING NURS SVC ASSOC SCHTD</t>
  </si>
  <si>
    <t>LIVING RESOURCES HOME HEALTH</t>
  </si>
  <si>
    <t>L WOERNER INC SCHOHARIE</t>
  </si>
  <si>
    <t>VISITING NURSE SERVICE INC</t>
  </si>
  <si>
    <t>SUFFOLK DOH SVCS BUR PUB H CO</t>
  </si>
  <si>
    <t>SULLIVAN PUBLIC HLTH NSG CO</t>
  </si>
  <si>
    <t>VNS ITHACA &amp; TOMPKINS CO INC</t>
  </si>
  <si>
    <t>ULSTER HOME HEALTH SERV INC</t>
  </si>
  <si>
    <t>WARREN COUNTY HEALTH SERV</t>
  </si>
  <si>
    <t>L WOERNER INC WASHINGTON COUNTY</t>
  </si>
  <si>
    <t>VISIT NUR SVC WESTCHEST</t>
  </si>
  <si>
    <t>PTS OF WESTCHESTER INC</t>
  </si>
  <si>
    <t>WARTBURG HOME CARE</t>
  </si>
  <si>
    <t>VNA OF HUDSON VALLEY</t>
  </si>
  <si>
    <t>LAWRENCE COMMUNITY HEALTH SERVICES</t>
  </si>
  <si>
    <t>CABRINI OF WESTCHESTER</t>
  </si>
  <si>
    <t>ALPINE HOME HEALTH CARE</t>
  </si>
  <si>
    <t>ELDERSERVE CHHA</t>
  </si>
  <si>
    <t>REBEKAH CHHA</t>
  </si>
  <si>
    <t>PERSONAL TOUCH HOME AIDES NY</t>
  </si>
  <si>
    <t>AMERICARE CERTIFIED SS INC</t>
  </si>
  <si>
    <t>REVIVAL HOME HEALTH CARE INC</t>
  </si>
  <si>
    <t>PRIME HOME HEALTH SERVICES, LLC</t>
  </si>
  <si>
    <t>LITTLE SISTERS OF ASSUM</t>
  </si>
  <si>
    <t>SELFHELP SPECIAL FAM HC INC</t>
  </si>
  <si>
    <t>EXTENDED NURSING PERSONNEL CHHA</t>
  </si>
  <si>
    <t>VNS OF NY HOME CARE INC</t>
  </si>
  <si>
    <t>METROPOLITAN JEWISH HOME CARE</t>
  </si>
  <si>
    <t>VILLAGE CARE HHCP</t>
  </si>
  <si>
    <t>PREMIER HOME HEALTH CARE SERV INC</t>
  </si>
  <si>
    <t>JEWISH HOME LIFECARE</t>
  </si>
  <si>
    <t>LOTT COMMUNITY HOME HEALTH</t>
  </si>
  <si>
    <t>VNA HEALTH CARE SERVICES INC</t>
  </si>
  <si>
    <t xml:space="preserve">OPCERT </t>
  </si>
  <si>
    <t xml:space="preserve">PROVIDER  NAME </t>
  </si>
  <si>
    <t>YY/MM/DD</t>
  </si>
  <si>
    <t>SHARED AIDE (QUARTER HOUR)</t>
  </si>
  <si>
    <t>New York State Department of Health</t>
  </si>
  <si>
    <t>BETHEL NURSING HOME CHHA</t>
  </si>
  <si>
    <t>DATAHR HOME HEALTH CARE INC</t>
  </si>
  <si>
    <t>FAMILY CARE CERTIFIED SERVICES</t>
  </si>
  <si>
    <t>FORT HUDSON CHHA</t>
  </si>
  <si>
    <t>GURWIN CHHA</t>
  </si>
  <si>
    <t>HILLSIDE MANOR</t>
  </si>
  <si>
    <t>HUDSON VALLEY CARE</t>
  </si>
  <si>
    <t>LUTHERAN CHHA</t>
  </si>
  <si>
    <t>NEW YORK CONGREGATIONAL CHHA</t>
  </si>
  <si>
    <t>OSWEGO HOME HEALTH CARE</t>
  </si>
  <si>
    <t>PARK GARDENS</t>
  </si>
  <si>
    <t>WHEEL CHAIR HOME</t>
  </si>
  <si>
    <t>YOUR CHOICE AT HOME</t>
  </si>
  <si>
    <t>AMBER COURT AT HOME</t>
  </si>
  <si>
    <t>EXCELLENT HOME CARE SERVICES</t>
  </si>
  <si>
    <t>SHINING STAR HOME CARE LLC</t>
  </si>
  <si>
    <t>Bureau of Residential Health Care Reimbursement</t>
  </si>
  <si>
    <t>FAMILY CARE CERTIFIED SERVICE</t>
  </si>
  <si>
    <t>EDDY VISITING NURSE &amp; REHAB ASSOCIATION</t>
  </si>
  <si>
    <t>SARATOGA PUBLIC HLTH NURSING</t>
  </si>
  <si>
    <t>ARCHCARE AT HOME</t>
  </si>
  <si>
    <t>SAMARITAN HOME HEALTH INC</t>
  </si>
  <si>
    <t>Rochester Regional Health System Home Care</t>
  </si>
  <si>
    <t>EVERCARE AT HOME</t>
  </si>
  <si>
    <t>TLCN HOME CARE</t>
  </si>
  <si>
    <t>UNITED HEBREW OF NEW ROCHELLE</t>
  </si>
  <si>
    <t>GIRLING HEALTH CARE INC</t>
  </si>
  <si>
    <t>CENTERLIGHT CERTIFIED CHHA</t>
  </si>
  <si>
    <t>PARKSHORE HEALTH CARE LLC</t>
  </si>
  <si>
    <t>Certified Home Health Agencies:  1/1/2018 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</si>
</sst>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3" fillId="32" borderId="8" applyNumberFormat="0" applyFont="0" applyAlignment="0" applyProtection="0"/>
    <xf numFmtId="0" fontId="16" fillId="27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</cellStyleXfs>
  <cellXfs count="7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 applyFill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tabSelected="1" workbookViewId="0">
      <selection activeCell="K7" sqref="K7"/>
    </sheetView>
  </sheetViews>
  <sheetFormatPr defaultRowHeight="15" x14ac:dyDescent="0.25"/>
  <cols>
    <col min="2" max="2" width="37.42578125" bestFit="1" customWidth="1"/>
    <col min="3" max="3" width="10.7109375" customWidth="1"/>
    <col min="4" max="9" width="14.7109375" customWidth="1"/>
  </cols>
  <sheetData>
    <row r="1" spans="1:13" x14ac:dyDescent="0.25">
      <c r="B1" s="6"/>
      <c r="C1" s="6"/>
      <c r="D1" s="6"/>
      <c r="E1" s="6" t="s">
        <v>74</v>
      </c>
      <c r="F1" s="6"/>
      <c r="G1" s="6"/>
      <c r="H1" s="6"/>
      <c r="I1" s="6"/>
      <c r="J1" s="3"/>
    </row>
    <row r="2" spans="1:13" x14ac:dyDescent="0.25">
      <c r="E2" s="6" t="s">
        <v>91</v>
      </c>
      <c r="F2" s="6"/>
      <c r="G2" s="6"/>
      <c r="H2" s="6"/>
      <c r="I2" s="6"/>
      <c r="J2" s="6"/>
      <c r="K2" s="6"/>
      <c r="L2" s="6"/>
      <c r="M2" s="6"/>
    </row>
    <row r="3" spans="1:13" x14ac:dyDescent="0.25">
      <c r="E3" s="6" t="s">
        <v>104</v>
      </c>
      <c r="F3" s="6"/>
      <c r="G3" s="6"/>
      <c r="H3" s="6"/>
      <c r="I3" s="6"/>
      <c r="J3" s="6"/>
      <c r="K3" s="6"/>
      <c r="L3" s="6"/>
      <c r="M3" s="6"/>
    </row>
    <row r="5" spans="1:13" ht="45" x14ac:dyDescent="0.25">
      <c r="A5" s="1" t="s">
        <v>70</v>
      </c>
      <c r="B5" s="1" t="s">
        <v>71</v>
      </c>
      <c r="C5" s="1" t="s">
        <v>72</v>
      </c>
      <c r="D5" s="1" t="str">
        <f>"NURSING RATE"</f>
        <v>NURSING RATE</v>
      </c>
      <c r="E5" s="1" t="str">
        <f>"PHYSICAL THERAPY RATE"</f>
        <v>PHYSICAL THERAPY RATE</v>
      </c>
      <c r="F5" s="1" t="str">
        <f>"SPEECH PATHOLOGY RATE"</f>
        <v>SPEECH PATHOLOGY RATE</v>
      </c>
      <c r="G5" s="1" t="str">
        <f>"OCCUPATIONAL THERAPY RATE"</f>
        <v>OCCUPATIONAL THERAPY RATE</v>
      </c>
      <c r="H5" s="1" t="str">
        <f>"HOME HEALTH AIDE HOURLY RATE"</f>
        <v>HOME HEALTH AIDE HOURLY RATE</v>
      </c>
      <c r="I5" s="2" t="s">
        <v>73</v>
      </c>
    </row>
    <row r="7" spans="1:13" x14ac:dyDescent="0.25">
      <c r="A7" t="str">
        <f>"4350600"</f>
        <v>4350600</v>
      </c>
      <c r="B7" t="s">
        <v>34</v>
      </c>
      <c r="C7" s="4" t="str">
        <f t="shared" ref="C7:C42" si="0">"18/01/01"</f>
        <v>18/01/01</v>
      </c>
      <c r="D7" s="5">
        <v>138.63999999999999</v>
      </c>
      <c r="E7" s="5">
        <v>135.63999999999999</v>
      </c>
      <c r="F7" s="5">
        <v>105.96</v>
      </c>
      <c r="G7" s="5">
        <v>113.47</v>
      </c>
      <c r="H7" s="5">
        <v>24.64</v>
      </c>
      <c r="I7" s="5">
        <v>6.16</v>
      </c>
    </row>
    <row r="8" spans="1:13" x14ac:dyDescent="0.25">
      <c r="A8" t="str">
        <f>"2950601"</f>
        <v>2950601</v>
      </c>
      <c r="B8" t="s">
        <v>25</v>
      </c>
      <c r="C8" s="4" t="str">
        <f t="shared" si="0"/>
        <v>18/01/01</v>
      </c>
      <c r="D8" s="5">
        <v>161.63</v>
      </c>
      <c r="E8" s="5">
        <v>124.08</v>
      </c>
      <c r="F8" s="5">
        <v>114.17</v>
      </c>
      <c r="G8" s="5">
        <v>107.85</v>
      </c>
      <c r="H8" s="5">
        <v>24.85</v>
      </c>
      <c r="I8" s="5">
        <v>6.21</v>
      </c>
    </row>
    <row r="9" spans="1:13" x14ac:dyDescent="0.25">
      <c r="A9" t="str">
        <f>"7000609"</f>
        <v>7000609</v>
      </c>
      <c r="B9" t="s">
        <v>53</v>
      </c>
      <c r="C9" s="4" t="str">
        <f t="shared" si="0"/>
        <v>18/01/01</v>
      </c>
      <c r="D9" s="5">
        <v>152.15</v>
      </c>
      <c r="E9" s="5">
        <v>140.05000000000001</v>
      </c>
      <c r="F9" s="5">
        <v>131.34</v>
      </c>
      <c r="G9" s="5">
        <v>139.77000000000001</v>
      </c>
      <c r="H9" s="5">
        <v>24.33</v>
      </c>
      <c r="I9" s="5">
        <v>6.08</v>
      </c>
    </row>
    <row r="10" spans="1:13" x14ac:dyDescent="0.25">
      <c r="A10" t="str">
        <f>"2914602"</f>
        <v>2914602</v>
      </c>
      <c r="B10" t="s">
        <v>88</v>
      </c>
      <c r="C10" s="4" t="str">
        <f t="shared" si="0"/>
        <v>18/01/01</v>
      </c>
      <c r="D10" s="5">
        <v>88.74</v>
      </c>
      <c r="E10" s="5">
        <v>107.68</v>
      </c>
      <c r="F10" s="5">
        <v>144.49</v>
      </c>
      <c r="G10" s="5">
        <v>112.58</v>
      </c>
      <c r="H10" s="5">
        <v>28.22</v>
      </c>
      <c r="I10" s="5">
        <v>7.06</v>
      </c>
    </row>
    <row r="11" spans="1:13" x14ac:dyDescent="0.25">
      <c r="A11" t="str">
        <f>"7001627"</f>
        <v>7001627</v>
      </c>
      <c r="B11" t="s">
        <v>57</v>
      </c>
      <c r="C11" s="4" t="str">
        <f t="shared" si="0"/>
        <v>18/01/01</v>
      </c>
      <c r="D11" s="5">
        <v>109.53</v>
      </c>
      <c r="E11" s="5">
        <v>121.55</v>
      </c>
      <c r="F11" s="5">
        <v>118.03</v>
      </c>
      <c r="G11" s="5">
        <v>118.03</v>
      </c>
      <c r="H11" s="5">
        <v>24.85</v>
      </c>
      <c r="I11" s="5">
        <v>6.21</v>
      </c>
    </row>
    <row r="12" spans="1:13" x14ac:dyDescent="0.25">
      <c r="A12" t="str">
        <f>"5905601"</f>
        <v>5905601</v>
      </c>
      <c r="B12" t="s">
        <v>95</v>
      </c>
      <c r="C12" s="4" t="str">
        <f t="shared" si="0"/>
        <v>18/01/01</v>
      </c>
      <c r="D12" s="5">
        <v>195.18</v>
      </c>
      <c r="E12" s="5">
        <v>139.33000000000001</v>
      </c>
      <c r="F12" s="5">
        <v>108.85</v>
      </c>
      <c r="G12" s="5">
        <v>116.57</v>
      </c>
      <c r="H12" s="5">
        <v>25.28</v>
      </c>
      <c r="I12" s="5">
        <v>6.32</v>
      </c>
    </row>
    <row r="13" spans="1:13" x14ac:dyDescent="0.25">
      <c r="A13" t="str">
        <f>"3824601"</f>
        <v>3824601</v>
      </c>
      <c r="B13" t="s">
        <v>33</v>
      </c>
      <c r="C13" s="4" t="str">
        <f t="shared" si="0"/>
        <v>18/01/01</v>
      </c>
      <c r="D13" s="5">
        <v>137.19999999999999</v>
      </c>
      <c r="E13" s="5">
        <v>137.72</v>
      </c>
      <c r="F13" s="5">
        <v>160.66</v>
      </c>
      <c r="G13" s="5">
        <v>145.80000000000001</v>
      </c>
      <c r="H13" s="5">
        <v>0.91</v>
      </c>
      <c r="I13" s="5">
        <v>0.23</v>
      </c>
    </row>
    <row r="14" spans="1:13" x14ac:dyDescent="0.25">
      <c r="A14" t="str">
        <f>"5905602"</f>
        <v>5905602</v>
      </c>
      <c r="B14" t="s">
        <v>75</v>
      </c>
      <c r="C14" s="4" t="str">
        <f t="shared" si="0"/>
        <v>18/01/01</v>
      </c>
      <c r="D14" s="5">
        <v>142.08000000000001</v>
      </c>
      <c r="E14" s="5">
        <v>119.05</v>
      </c>
      <c r="F14" s="5">
        <v>96.34</v>
      </c>
      <c r="G14" s="5">
        <v>85.29</v>
      </c>
      <c r="H14" s="5">
        <v>1.28</v>
      </c>
      <c r="I14" s="5">
        <v>0.32</v>
      </c>
    </row>
    <row r="15" spans="1:13" x14ac:dyDescent="0.25">
      <c r="A15" t="str">
        <f>"5925600"</f>
        <v>5925600</v>
      </c>
      <c r="B15" t="s">
        <v>52</v>
      </c>
      <c r="C15" s="4" t="str">
        <f t="shared" si="0"/>
        <v>18/01/01</v>
      </c>
      <c r="D15" s="5">
        <v>111.39</v>
      </c>
      <c r="E15" s="5">
        <v>57.29</v>
      </c>
      <c r="F15" s="5">
        <v>57.29</v>
      </c>
      <c r="G15" s="5">
        <v>57.29</v>
      </c>
      <c r="H15" s="5">
        <v>16.149999999999999</v>
      </c>
      <c r="I15" s="5">
        <v>4.04</v>
      </c>
    </row>
    <row r="16" spans="1:13" x14ac:dyDescent="0.25">
      <c r="A16" t="str">
        <f>"0401600"</f>
        <v>0401600</v>
      </c>
      <c r="B16" t="s">
        <v>2</v>
      </c>
      <c r="C16" s="4" t="str">
        <f t="shared" si="0"/>
        <v>18/01/01</v>
      </c>
      <c r="D16" s="5">
        <v>160.16999999999999</v>
      </c>
      <c r="E16" s="5">
        <v>109.84</v>
      </c>
      <c r="F16" s="5">
        <v>107.7</v>
      </c>
      <c r="G16" s="5">
        <v>110.42</v>
      </c>
      <c r="H16" s="5">
        <v>35.39</v>
      </c>
      <c r="I16" s="5">
        <v>8.85</v>
      </c>
    </row>
    <row r="17" spans="1:9" x14ac:dyDescent="0.25">
      <c r="A17" t="str">
        <f>"7001639"</f>
        <v>7001639</v>
      </c>
      <c r="B17" t="s">
        <v>102</v>
      </c>
      <c r="C17" s="4" t="str">
        <f t="shared" si="0"/>
        <v>18/01/01</v>
      </c>
      <c r="D17" s="5">
        <v>124.98</v>
      </c>
      <c r="E17" s="5">
        <v>115.05</v>
      </c>
      <c r="F17" s="5">
        <v>107.89</v>
      </c>
      <c r="G17" s="5">
        <v>114.82</v>
      </c>
      <c r="H17" s="5">
        <v>24.84</v>
      </c>
      <c r="I17" s="5">
        <v>6.21</v>
      </c>
    </row>
    <row r="18" spans="1:9" x14ac:dyDescent="0.25">
      <c r="A18" t="str">
        <f>"0701600"</f>
        <v>0701600</v>
      </c>
      <c r="B18" t="s">
        <v>3</v>
      </c>
      <c r="C18" s="4" t="str">
        <f t="shared" si="0"/>
        <v>18/01/01</v>
      </c>
      <c r="D18" s="5">
        <v>172.4</v>
      </c>
      <c r="E18" s="5">
        <v>121.89</v>
      </c>
      <c r="F18" s="5">
        <v>116.83</v>
      </c>
      <c r="G18" s="5">
        <v>122.09</v>
      </c>
      <c r="H18" s="5">
        <v>27.85</v>
      </c>
      <c r="I18" s="5">
        <v>6.96</v>
      </c>
    </row>
    <row r="19" spans="1:9" x14ac:dyDescent="0.25">
      <c r="A19" t="str">
        <f>"1758601"</f>
        <v>1758601</v>
      </c>
      <c r="B19" t="s">
        <v>14</v>
      </c>
      <c r="C19" s="4" t="str">
        <f t="shared" si="0"/>
        <v>18/01/01</v>
      </c>
      <c r="D19" s="5">
        <v>177.55</v>
      </c>
      <c r="E19" s="5">
        <v>152.79</v>
      </c>
      <c r="F19" s="5">
        <v>178.24</v>
      </c>
      <c r="G19" s="5">
        <v>161.74</v>
      </c>
      <c r="H19" s="5">
        <v>39.11</v>
      </c>
      <c r="I19" s="5">
        <v>9.77</v>
      </c>
    </row>
    <row r="20" spans="1:9" x14ac:dyDescent="0.25">
      <c r="A20" t="str">
        <f>"5946600"</f>
        <v>5946600</v>
      </c>
      <c r="B20" t="s">
        <v>76</v>
      </c>
      <c r="C20" s="4" t="str">
        <f t="shared" si="0"/>
        <v>18/01/01</v>
      </c>
      <c r="D20" s="5">
        <v>135.15</v>
      </c>
      <c r="E20" s="5">
        <v>113.14</v>
      </c>
      <c r="F20" s="5">
        <v>0</v>
      </c>
      <c r="G20" s="5">
        <v>0</v>
      </c>
      <c r="H20" s="5">
        <v>26.18</v>
      </c>
      <c r="I20" s="5">
        <v>6.55</v>
      </c>
    </row>
    <row r="21" spans="1:9" x14ac:dyDescent="0.25">
      <c r="A21" t="str">
        <f>"4102601"</f>
        <v>4102601</v>
      </c>
      <c r="B21" t="s">
        <v>93</v>
      </c>
      <c r="C21" s="4" t="str">
        <f t="shared" si="0"/>
        <v>18/01/01</v>
      </c>
      <c r="D21" s="5">
        <v>179.82</v>
      </c>
      <c r="E21" s="5">
        <v>152.79</v>
      </c>
      <c r="F21" s="5">
        <v>135.72</v>
      </c>
      <c r="G21" s="5">
        <v>139.41</v>
      </c>
      <c r="H21" s="5">
        <v>28.71</v>
      </c>
      <c r="I21" s="5">
        <v>7.18</v>
      </c>
    </row>
    <row r="22" spans="1:9" x14ac:dyDescent="0.25">
      <c r="A22" t="str">
        <f>"7000610"</f>
        <v>7000610</v>
      </c>
      <c r="B22" t="s">
        <v>54</v>
      </c>
      <c r="C22" s="4" t="str">
        <f t="shared" si="0"/>
        <v>18/01/01</v>
      </c>
      <c r="D22" s="5">
        <v>106.57</v>
      </c>
      <c r="E22" s="5">
        <v>145.33000000000001</v>
      </c>
      <c r="F22" s="5">
        <v>116.33</v>
      </c>
      <c r="G22" s="5">
        <v>118.59</v>
      </c>
      <c r="H22" s="5">
        <v>24.84</v>
      </c>
      <c r="I22" s="5">
        <v>6.21</v>
      </c>
    </row>
    <row r="23" spans="1:9" x14ac:dyDescent="0.25">
      <c r="A23" t="str">
        <f>"1521600"</f>
        <v>1521600</v>
      </c>
      <c r="B23" t="s">
        <v>12</v>
      </c>
      <c r="C23" s="4" t="str">
        <f t="shared" si="0"/>
        <v>18/01/01</v>
      </c>
      <c r="D23" s="5">
        <v>207.72</v>
      </c>
      <c r="E23" s="5">
        <v>104.95</v>
      </c>
      <c r="F23" s="5">
        <v>100.59</v>
      </c>
      <c r="G23" s="5">
        <v>105.12</v>
      </c>
      <c r="H23" s="5">
        <v>50.98</v>
      </c>
      <c r="I23" s="5">
        <v>12.75</v>
      </c>
    </row>
    <row r="24" spans="1:9" x14ac:dyDescent="0.25">
      <c r="A24" t="str">
        <f>"3502606"</f>
        <v>3502606</v>
      </c>
      <c r="B24" t="s">
        <v>98</v>
      </c>
      <c r="C24" s="4" t="str">
        <f t="shared" si="0"/>
        <v>18/01/01</v>
      </c>
      <c r="D24" s="5">
        <v>155.36000000000001</v>
      </c>
      <c r="E24" s="5">
        <v>133.52000000000001</v>
      </c>
      <c r="F24" s="5">
        <v>155.36000000000001</v>
      </c>
      <c r="G24" s="5">
        <v>141.35</v>
      </c>
      <c r="H24" s="5">
        <v>0.9</v>
      </c>
      <c r="I24" s="5">
        <v>0.23</v>
      </c>
    </row>
    <row r="25" spans="1:9" x14ac:dyDescent="0.25">
      <c r="A25" t="str">
        <f>"7001634"</f>
        <v>7001634</v>
      </c>
      <c r="B25" t="s">
        <v>89</v>
      </c>
      <c r="C25" s="4" t="str">
        <f t="shared" si="0"/>
        <v>18/01/01</v>
      </c>
      <c r="D25" s="5">
        <v>140.88</v>
      </c>
      <c r="E25" s="5">
        <v>133.94</v>
      </c>
      <c r="F25" s="5">
        <v>114.72</v>
      </c>
      <c r="G25" s="5">
        <v>117.23</v>
      </c>
      <c r="H25" s="5">
        <v>26.37</v>
      </c>
      <c r="I25" s="5">
        <v>6.59</v>
      </c>
    </row>
    <row r="26" spans="1:9" x14ac:dyDescent="0.25">
      <c r="A26" t="str">
        <f>"7002653"</f>
        <v>7002653</v>
      </c>
      <c r="B26" t="s">
        <v>62</v>
      </c>
      <c r="C26" s="4" t="str">
        <f t="shared" si="0"/>
        <v>18/01/01</v>
      </c>
      <c r="D26" s="5">
        <v>136.88</v>
      </c>
      <c r="E26" s="5">
        <v>124.17</v>
      </c>
      <c r="F26" s="5">
        <v>120.66</v>
      </c>
      <c r="G26" s="5">
        <v>112.7</v>
      </c>
      <c r="H26" s="5">
        <v>24.85</v>
      </c>
      <c r="I26" s="5">
        <v>6.21</v>
      </c>
    </row>
    <row r="27" spans="1:9" x14ac:dyDescent="0.25">
      <c r="A27" t="str">
        <f>"2912601"</f>
        <v>2912601</v>
      </c>
      <c r="B27" t="s">
        <v>23</v>
      </c>
      <c r="C27" s="4" t="str">
        <f t="shared" si="0"/>
        <v>18/01/01</v>
      </c>
      <c r="D27" s="5">
        <v>208.24</v>
      </c>
      <c r="E27" s="5">
        <v>100.7</v>
      </c>
      <c r="F27" s="5">
        <v>106.17</v>
      </c>
      <c r="G27" s="5">
        <v>106.53</v>
      </c>
      <c r="H27" s="5">
        <v>26.01</v>
      </c>
      <c r="I27" s="5">
        <v>6.51</v>
      </c>
    </row>
    <row r="28" spans="1:9" x14ac:dyDescent="0.25">
      <c r="A28" t="str">
        <f>"2952600"</f>
        <v>2952600</v>
      </c>
      <c r="B28" t="s">
        <v>92</v>
      </c>
      <c r="C28" s="4" t="str">
        <f t="shared" si="0"/>
        <v>18/01/01</v>
      </c>
      <c r="D28" s="5">
        <v>190.59</v>
      </c>
      <c r="E28" s="5">
        <v>123.09</v>
      </c>
      <c r="F28" s="5">
        <v>104.5</v>
      </c>
      <c r="G28" s="5">
        <v>74.08</v>
      </c>
      <c r="H28" s="5">
        <v>24.32</v>
      </c>
      <c r="I28" s="5">
        <v>6.08</v>
      </c>
    </row>
    <row r="29" spans="1:9" x14ac:dyDescent="0.25">
      <c r="A29" t="str">
        <f>"7001642"</f>
        <v>7001642</v>
      </c>
      <c r="B29" t="s">
        <v>77</v>
      </c>
      <c r="C29" s="4" t="str">
        <f t="shared" si="0"/>
        <v>18/01/01</v>
      </c>
      <c r="D29" s="5">
        <v>158.29</v>
      </c>
      <c r="E29" s="5">
        <v>114.86</v>
      </c>
      <c r="F29" s="5">
        <v>105.43</v>
      </c>
      <c r="G29" s="5">
        <v>0</v>
      </c>
      <c r="H29" s="5">
        <v>24.85</v>
      </c>
      <c r="I29" s="5">
        <v>6.21</v>
      </c>
    </row>
    <row r="30" spans="1:9" x14ac:dyDescent="0.25">
      <c r="A30" t="str">
        <f>"3402601"</f>
        <v>3402601</v>
      </c>
      <c r="B30" t="s">
        <v>31</v>
      </c>
      <c r="C30" s="4" t="str">
        <f t="shared" si="0"/>
        <v>18/01/01</v>
      </c>
      <c r="D30" s="5">
        <v>171.93</v>
      </c>
      <c r="E30" s="5">
        <v>146.04</v>
      </c>
      <c r="F30" s="5">
        <v>172.4</v>
      </c>
      <c r="G30" s="5">
        <v>155.46</v>
      </c>
      <c r="H30" s="5">
        <v>33.340000000000003</v>
      </c>
      <c r="I30" s="5">
        <v>8.34</v>
      </c>
    </row>
    <row r="31" spans="1:9" x14ac:dyDescent="0.25">
      <c r="A31" t="str">
        <f>"5724600"</f>
        <v>5724600</v>
      </c>
      <c r="B31" t="s">
        <v>78</v>
      </c>
      <c r="C31" s="4" t="str">
        <f t="shared" si="0"/>
        <v>18/01/01</v>
      </c>
      <c r="D31" s="5">
        <v>146.18</v>
      </c>
      <c r="E31" s="5">
        <v>124.22</v>
      </c>
      <c r="F31" s="5">
        <v>140.16</v>
      </c>
      <c r="G31" s="5">
        <v>131.5</v>
      </c>
      <c r="H31" s="5">
        <v>31.97</v>
      </c>
      <c r="I31" s="5">
        <v>7.99</v>
      </c>
    </row>
    <row r="32" spans="1:9" x14ac:dyDescent="0.25">
      <c r="A32" t="str">
        <f>"1624600"</f>
        <v>1624600</v>
      </c>
      <c r="B32" t="s">
        <v>13</v>
      </c>
      <c r="C32" s="4" t="str">
        <f t="shared" si="0"/>
        <v>18/01/01</v>
      </c>
      <c r="D32" s="5">
        <v>240.51</v>
      </c>
      <c r="E32" s="5">
        <v>109.78</v>
      </c>
      <c r="F32" s="5">
        <v>108.92</v>
      </c>
      <c r="G32" s="5">
        <v>0</v>
      </c>
      <c r="H32" s="5">
        <v>42.07</v>
      </c>
      <c r="I32" s="5">
        <v>10.52</v>
      </c>
    </row>
    <row r="33" spans="1:9" x14ac:dyDescent="0.25">
      <c r="A33" t="str">
        <f>"2701600"</f>
        <v>2701600</v>
      </c>
      <c r="B33" t="s">
        <v>19</v>
      </c>
      <c r="C33" s="4" t="str">
        <f t="shared" si="0"/>
        <v>18/01/01</v>
      </c>
      <c r="D33" s="5">
        <v>179.82</v>
      </c>
      <c r="E33" s="5">
        <v>152.62</v>
      </c>
      <c r="F33" s="5">
        <v>178.24</v>
      </c>
      <c r="G33" s="5">
        <v>154.72</v>
      </c>
      <c r="H33" s="5">
        <v>35.14</v>
      </c>
      <c r="I33" s="5">
        <v>8.7799999999999994</v>
      </c>
    </row>
    <row r="34" spans="1:9" x14ac:dyDescent="0.25">
      <c r="A34" t="str">
        <f>"2801600"</f>
        <v>2801600</v>
      </c>
      <c r="B34" t="s">
        <v>22</v>
      </c>
      <c r="C34" s="4" t="str">
        <f t="shared" si="0"/>
        <v>18/01/01</v>
      </c>
      <c r="D34" s="5">
        <v>90.99</v>
      </c>
      <c r="E34" s="5">
        <v>124.06</v>
      </c>
      <c r="F34" s="5">
        <v>147.69</v>
      </c>
      <c r="G34" s="5">
        <v>124.97</v>
      </c>
      <c r="H34" s="5">
        <v>36.159999999999997</v>
      </c>
      <c r="I34" s="5">
        <v>9.0399999999999991</v>
      </c>
    </row>
    <row r="35" spans="1:9" x14ac:dyDescent="0.25">
      <c r="A35" t="str">
        <f>"2910601"</f>
        <v>2910601</v>
      </c>
      <c r="B35" t="s">
        <v>22</v>
      </c>
      <c r="C35" s="4" t="str">
        <f t="shared" si="0"/>
        <v>18/01/01</v>
      </c>
      <c r="D35" s="5">
        <v>128.43</v>
      </c>
      <c r="E35" s="5">
        <v>131.56</v>
      </c>
      <c r="F35" s="5">
        <v>104.06</v>
      </c>
      <c r="G35" s="5">
        <v>111.42</v>
      </c>
      <c r="H35" s="5">
        <v>24.22</v>
      </c>
      <c r="I35" s="5">
        <v>6.06</v>
      </c>
    </row>
    <row r="36" spans="1:9" x14ac:dyDescent="0.25">
      <c r="A36" t="str">
        <f>"3301605"</f>
        <v>3301605</v>
      </c>
      <c r="B36" t="s">
        <v>22</v>
      </c>
      <c r="C36" s="4" t="str">
        <f t="shared" si="0"/>
        <v>18/01/01</v>
      </c>
      <c r="D36" s="5">
        <v>95.67</v>
      </c>
      <c r="E36" s="5">
        <v>116.85</v>
      </c>
      <c r="F36" s="5">
        <v>155.33000000000001</v>
      </c>
      <c r="G36" s="5">
        <v>151.5</v>
      </c>
      <c r="H36" s="5">
        <v>36.700000000000003</v>
      </c>
      <c r="I36" s="5">
        <v>9.18</v>
      </c>
    </row>
    <row r="37" spans="1:9" x14ac:dyDescent="0.25">
      <c r="A37" t="str">
        <f>"5157600"</f>
        <v>5157600</v>
      </c>
      <c r="B37" t="s">
        <v>22</v>
      </c>
      <c r="C37" s="4" t="str">
        <f t="shared" si="0"/>
        <v>18/01/01</v>
      </c>
      <c r="D37" s="5">
        <v>120.23</v>
      </c>
      <c r="E37" s="5">
        <v>130.37</v>
      </c>
      <c r="F37" s="5">
        <v>105.09</v>
      </c>
      <c r="G37" s="5">
        <v>112.52</v>
      </c>
      <c r="H37" s="5">
        <v>24.45</v>
      </c>
      <c r="I37" s="5">
        <v>6.11</v>
      </c>
    </row>
    <row r="38" spans="1:9" x14ac:dyDescent="0.25">
      <c r="A38" t="str">
        <f>"0752601"</f>
        <v>0752601</v>
      </c>
      <c r="B38" t="s">
        <v>4</v>
      </c>
      <c r="C38" s="4" t="str">
        <f t="shared" si="0"/>
        <v>18/01/01</v>
      </c>
      <c r="D38" s="5">
        <v>96.59</v>
      </c>
      <c r="E38" s="5">
        <v>127.96</v>
      </c>
      <c r="F38" s="5">
        <v>128.94999999999999</v>
      </c>
      <c r="G38" s="5">
        <v>141.51</v>
      </c>
      <c r="H38" s="5">
        <v>35.14</v>
      </c>
      <c r="I38" s="5">
        <v>8.7799999999999994</v>
      </c>
    </row>
    <row r="39" spans="1:9" x14ac:dyDescent="0.25">
      <c r="A39" t="str">
        <f>"7001636"</f>
        <v>7001636</v>
      </c>
      <c r="B39" t="s">
        <v>101</v>
      </c>
      <c r="C39" s="4" t="str">
        <f t="shared" si="0"/>
        <v>18/01/01</v>
      </c>
      <c r="D39" s="5">
        <v>161.13999999999999</v>
      </c>
      <c r="E39" s="5">
        <v>135.41</v>
      </c>
      <c r="F39" s="5">
        <v>124.43</v>
      </c>
      <c r="G39" s="5">
        <v>148.04</v>
      </c>
      <c r="H39" s="5">
        <v>25.78</v>
      </c>
      <c r="I39" s="5">
        <v>6.44</v>
      </c>
    </row>
    <row r="40" spans="1:9" x14ac:dyDescent="0.25">
      <c r="A40" t="str">
        <f>"5157603"</f>
        <v>5157603</v>
      </c>
      <c r="B40" t="s">
        <v>79</v>
      </c>
      <c r="C40" s="4" t="str">
        <f t="shared" si="0"/>
        <v>18/01/01</v>
      </c>
      <c r="D40" s="5">
        <v>186.34</v>
      </c>
      <c r="E40" s="5">
        <v>100.65</v>
      </c>
      <c r="F40" s="5">
        <v>102.17</v>
      </c>
      <c r="G40" s="5">
        <v>98.07</v>
      </c>
      <c r="H40" s="5">
        <v>22.85</v>
      </c>
      <c r="I40" s="5">
        <v>5.71</v>
      </c>
    </row>
    <row r="41" spans="1:9" x14ac:dyDescent="0.25">
      <c r="A41" t="str">
        <f>"2055601"</f>
        <v>2055601</v>
      </c>
      <c r="B41" t="s">
        <v>15</v>
      </c>
      <c r="C41" s="4" t="str">
        <f t="shared" si="0"/>
        <v>18/01/01</v>
      </c>
      <c r="D41" s="5">
        <v>191.26</v>
      </c>
      <c r="E41" s="5">
        <v>96.64</v>
      </c>
      <c r="F41" s="5">
        <v>0</v>
      </c>
      <c r="G41" s="5">
        <v>0</v>
      </c>
      <c r="H41" s="5">
        <v>47.02</v>
      </c>
      <c r="I41" s="5">
        <v>11.75</v>
      </c>
    </row>
    <row r="42" spans="1:9" x14ac:dyDescent="0.25">
      <c r="A42" t="str">
        <f>"4429601"</f>
        <v>4429601</v>
      </c>
      <c r="B42" t="s">
        <v>36</v>
      </c>
      <c r="C42" s="4" t="str">
        <f t="shared" si="0"/>
        <v>18/01/01</v>
      </c>
      <c r="D42" s="5">
        <v>108.72</v>
      </c>
      <c r="E42" s="5">
        <v>90.13</v>
      </c>
      <c r="F42" s="5">
        <v>127.22</v>
      </c>
      <c r="G42" s="5">
        <v>88.58</v>
      </c>
      <c r="H42" s="5">
        <v>30.37</v>
      </c>
      <c r="I42" s="5">
        <v>7.59</v>
      </c>
    </row>
    <row r="43" spans="1:9" x14ac:dyDescent="0.25">
      <c r="A43" t="str">
        <f>"7003617"</f>
        <v>7003617</v>
      </c>
      <c r="B43" t="s">
        <v>80</v>
      </c>
      <c r="D43" s="5">
        <v>94.01</v>
      </c>
      <c r="E43" s="5">
        <v>91.07</v>
      </c>
      <c r="F43" s="5">
        <v>62.25</v>
      </c>
      <c r="G43" s="5">
        <v>90.89</v>
      </c>
      <c r="H43" s="5">
        <v>24.84</v>
      </c>
      <c r="I43" s="5">
        <v>6.21</v>
      </c>
    </row>
    <row r="44" spans="1:9" x14ac:dyDescent="0.25">
      <c r="A44" t="str">
        <f>"3202606"</f>
        <v>3202606</v>
      </c>
      <c r="B44" t="s">
        <v>28</v>
      </c>
      <c r="C44" s="4" t="str">
        <f t="shared" ref="C44:C75" si="1">"18/01/01"</f>
        <v>18/01/01</v>
      </c>
      <c r="D44" s="5">
        <v>166.88</v>
      </c>
      <c r="E44" s="5">
        <v>141.63999999999999</v>
      </c>
      <c r="F44" s="5">
        <v>107.71</v>
      </c>
      <c r="G44" s="5">
        <v>138.19999999999999</v>
      </c>
      <c r="H44" s="5">
        <v>36.369999999999997</v>
      </c>
      <c r="I44" s="5">
        <v>9.09</v>
      </c>
    </row>
    <row r="45" spans="1:9" x14ac:dyDescent="0.25">
      <c r="A45" t="str">
        <f>"5556600"</f>
        <v>5556600</v>
      </c>
      <c r="B45" t="s">
        <v>81</v>
      </c>
      <c r="C45" s="4" t="str">
        <f t="shared" si="1"/>
        <v>18/01/01</v>
      </c>
      <c r="D45" s="5">
        <v>140.55000000000001</v>
      </c>
      <c r="E45" s="5">
        <v>132.87</v>
      </c>
      <c r="F45" s="5">
        <v>76.52</v>
      </c>
      <c r="G45" s="5">
        <v>94.68</v>
      </c>
      <c r="H45" s="5">
        <v>28.21</v>
      </c>
      <c r="I45" s="5">
        <v>7.05</v>
      </c>
    </row>
    <row r="46" spans="1:9" x14ac:dyDescent="0.25">
      <c r="A46" t="str">
        <f>"1302604"</f>
        <v>1302604</v>
      </c>
      <c r="B46" t="s">
        <v>8</v>
      </c>
      <c r="C46" s="4" t="str">
        <f t="shared" si="1"/>
        <v>18/01/01</v>
      </c>
      <c r="D46" s="5">
        <v>179.82</v>
      </c>
      <c r="E46" s="5">
        <v>152.79</v>
      </c>
      <c r="F46" s="5">
        <v>170.36</v>
      </c>
      <c r="G46" s="5">
        <v>157.66999999999999</v>
      </c>
      <c r="H46" s="5">
        <v>23.54</v>
      </c>
      <c r="I46" s="5">
        <v>5.88</v>
      </c>
    </row>
    <row r="47" spans="1:9" x14ac:dyDescent="0.25">
      <c r="A47" t="str">
        <f>"2201600"</f>
        <v>2201600</v>
      </c>
      <c r="B47" t="s">
        <v>16</v>
      </c>
      <c r="C47" s="4" t="str">
        <f t="shared" si="1"/>
        <v>18/01/01</v>
      </c>
      <c r="D47" s="5">
        <v>216.08</v>
      </c>
      <c r="E47" s="5">
        <v>117.09</v>
      </c>
      <c r="F47" s="5">
        <v>112.23</v>
      </c>
      <c r="G47" s="5">
        <v>117.29</v>
      </c>
      <c r="H47" s="5">
        <v>56.78</v>
      </c>
      <c r="I47" s="5">
        <v>14.2</v>
      </c>
    </row>
    <row r="48" spans="1:9" x14ac:dyDescent="0.25">
      <c r="A48" t="str">
        <f>"7002659"</f>
        <v>7002659</v>
      </c>
      <c r="B48" t="s">
        <v>67</v>
      </c>
      <c r="C48" s="4" t="str">
        <f t="shared" si="1"/>
        <v>18/01/01</v>
      </c>
      <c r="D48" s="5">
        <v>142.11000000000001</v>
      </c>
      <c r="E48" s="5">
        <v>130.82</v>
      </c>
      <c r="F48" s="5">
        <v>122.68</v>
      </c>
      <c r="G48" s="5">
        <v>130.56</v>
      </c>
      <c r="H48" s="5">
        <v>24.84</v>
      </c>
      <c r="I48" s="5">
        <v>6.21</v>
      </c>
    </row>
    <row r="49" spans="1:9" x14ac:dyDescent="0.25">
      <c r="A49" t="str">
        <f>"0901601"</f>
        <v>0901601</v>
      </c>
      <c r="B49" t="s">
        <v>5</v>
      </c>
      <c r="C49" s="4" t="str">
        <f t="shared" si="1"/>
        <v>18/01/01</v>
      </c>
      <c r="D49" s="5">
        <v>131.51</v>
      </c>
      <c r="E49" s="5">
        <v>133.05000000000001</v>
      </c>
      <c r="F49" s="5">
        <v>155.21</v>
      </c>
      <c r="G49" s="5">
        <v>140.85</v>
      </c>
      <c r="H49" s="5">
        <v>34.18</v>
      </c>
      <c r="I49" s="5">
        <v>8.5399999999999991</v>
      </c>
    </row>
    <row r="50" spans="1:9" x14ac:dyDescent="0.25">
      <c r="A50" t="str">
        <f>"1101601"</f>
        <v>1101601</v>
      </c>
      <c r="B50" t="s">
        <v>6</v>
      </c>
      <c r="C50" s="4" t="str">
        <f t="shared" si="1"/>
        <v>18/01/01</v>
      </c>
      <c r="D50" s="5">
        <v>125.19</v>
      </c>
      <c r="E50" s="5">
        <v>106.38</v>
      </c>
      <c r="F50" s="5">
        <v>124.1</v>
      </c>
      <c r="G50" s="5">
        <v>112.62</v>
      </c>
      <c r="H50" s="5">
        <v>27.51</v>
      </c>
      <c r="I50" s="5">
        <v>6.88</v>
      </c>
    </row>
    <row r="51" spans="1:9" x14ac:dyDescent="0.25">
      <c r="A51" t="str">
        <f>"2701603"</f>
        <v>2701603</v>
      </c>
      <c r="B51" t="s">
        <v>21</v>
      </c>
      <c r="C51" s="4" t="str">
        <f t="shared" si="1"/>
        <v>18/01/01</v>
      </c>
      <c r="D51" s="5">
        <v>132.87</v>
      </c>
      <c r="E51" s="5">
        <v>143.18</v>
      </c>
      <c r="F51" s="5">
        <v>178.24</v>
      </c>
      <c r="G51" s="5">
        <v>152.72999999999999</v>
      </c>
      <c r="H51" s="5">
        <v>39.11</v>
      </c>
      <c r="I51" s="5">
        <v>9.77</v>
      </c>
    </row>
    <row r="52" spans="1:9" x14ac:dyDescent="0.25">
      <c r="A52" t="str">
        <f>"1257602"</f>
        <v>1257602</v>
      </c>
      <c r="B52" t="s">
        <v>7</v>
      </c>
      <c r="C52" s="4" t="str">
        <f t="shared" si="1"/>
        <v>18/01/01</v>
      </c>
      <c r="D52" s="5">
        <v>131.53</v>
      </c>
      <c r="E52" s="5">
        <v>141.29</v>
      </c>
      <c r="F52" s="5">
        <v>0</v>
      </c>
      <c r="G52" s="5">
        <v>149.57</v>
      </c>
      <c r="H52" s="5">
        <v>36.24</v>
      </c>
      <c r="I52" s="5">
        <v>9.06</v>
      </c>
    </row>
    <row r="53" spans="1:9" x14ac:dyDescent="0.25">
      <c r="A53" t="str">
        <f>"2627601"</f>
        <v>2627601</v>
      </c>
      <c r="B53" t="s">
        <v>18</v>
      </c>
      <c r="C53" s="4" t="str">
        <f t="shared" si="1"/>
        <v>18/01/01</v>
      </c>
      <c r="D53" s="5">
        <v>139.15</v>
      </c>
      <c r="E53" s="5">
        <v>134.15</v>
      </c>
      <c r="F53" s="5">
        <v>156.49</v>
      </c>
      <c r="G53" s="5">
        <v>142.01</v>
      </c>
      <c r="H53" s="5">
        <v>34.46</v>
      </c>
      <c r="I53" s="5">
        <v>8.6199999999999992</v>
      </c>
    </row>
    <row r="54" spans="1:9" x14ac:dyDescent="0.25">
      <c r="A54" t="str">
        <f>"4724601"</f>
        <v>4724601</v>
      </c>
      <c r="B54" t="s">
        <v>39</v>
      </c>
      <c r="C54" s="4" t="str">
        <f t="shared" si="1"/>
        <v>18/01/01</v>
      </c>
      <c r="D54" s="5">
        <v>109.58</v>
      </c>
      <c r="E54" s="5">
        <v>129.07</v>
      </c>
      <c r="F54" s="5">
        <v>0</v>
      </c>
      <c r="G54" s="5">
        <v>136.63</v>
      </c>
      <c r="H54" s="5">
        <v>33.19</v>
      </c>
      <c r="I54" s="5">
        <v>8.3000000000000007</v>
      </c>
    </row>
    <row r="55" spans="1:9" x14ac:dyDescent="0.25">
      <c r="A55" t="str">
        <f>"5726601"</f>
        <v>5726601</v>
      </c>
      <c r="B55" t="s">
        <v>46</v>
      </c>
      <c r="C55" s="4" t="str">
        <f t="shared" si="1"/>
        <v>18/01/01</v>
      </c>
      <c r="D55" s="5">
        <v>144.49</v>
      </c>
      <c r="E55" s="5">
        <v>124.47</v>
      </c>
      <c r="F55" s="5">
        <v>0</v>
      </c>
      <c r="G55" s="5">
        <v>131.77000000000001</v>
      </c>
      <c r="H55" s="5">
        <v>32.04</v>
      </c>
      <c r="I55" s="5">
        <v>8.01</v>
      </c>
    </row>
    <row r="56" spans="1:9" x14ac:dyDescent="0.25">
      <c r="A56" t="str">
        <f>"5923600"</f>
        <v>5923600</v>
      </c>
      <c r="B56" t="s">
        <v>51</v>
      </c>
      <c r="C56" s="4" t="str">
        <f t="shared" si="1"/>
        <v>18/01/01</v>
      </c>
      <c r="D56" s="5">
        <v>208.24</v>
      </c>
      <c r="E56" s="5">
        <v>135.84</v>
      </c>
      <c r="F56" s="5">
        <v>97.33</v>
      </c>
      <c r="G56" s="5">
        <v>107.04</v>
      </c>
      <c r="H56" s="5">
        <v>26.45</v>
      </c>
      <c r="I56" s="5">
        <v>6.61</v>
      </c>
    </row>
    <row r="57" spans="1:9" x14ac:dyDescent="0.25">
      <c r="A57" t="str">
        <f>"2424600"</f>
        <v>2424600</v>
      </c>
      <c r="B57" t="s">
        <v>17</v>
      </c>
      <c r="C57" s="4" t="str">
        <f t="shared" si="1"/>
        <v>18/01/01</v>
      </c>
      <c r="D57" s="5">
        <v>220.89</v>
      </c>
      <c r="E57" s="5">
        <v>121.89</v>
      </c>
      <c r="F57" s="5">
        <v>0</v>
      </c>
      <c r="G57" s="5">
        <v>122.09</v>
      </c>
      <c r="H57" s="5">
        <v>39.700000000000003</v>
      </c>
      <c r="I57" s="5">
        <v>9.92</v>
      </c>
    </row>
    <row r="58" spans="1:9" x14ac:dyDescent="0.25">
      <c r="A58" t="str">
        <f>"7002645"</f>
        <v>7002645</v>
      </c>
      <c r="B58" t="s">
        <v>60</v>
      </c>
      <c r="C58" s="4" t="str">
        <f t="shared" si="1"/>
        <v>18/01/01</v>
      </c>
      <c r="D58" s="5">
        <v>129.30000000000001</v>
      </c>
      <c r="E58" s="5">
        <v>67.14</v>
      </c>
      <c r="F58" s="5">
        <v>0</v>
      </c>
      <c r="G58" s="5">
        <v>0</v>
      </c>
      <c r="H58" s="5">
        <v>24.85</v>
      </c>
      <c r="I58" s="5">
        <v>6.21</v>
      </c>
    </row>
    <row r="59" spans="1:9" x14ac:dyDescent="0.25">
      <c r="A59" t="str">
        <f>"4601604"</f>
        <v>4601604</v>
      </c>
      <c r="B59" t="s">
        <v>38</v>
      </c>
      <c r="C59" s="4" t="str">
        <f t="shared" si="1"/>
        <v>18/01/01</v>
      </c>
      <c r="D59" s="5">
        <v>147.18</v>
      </c>
      <c r="E59" s="5">
        <v>125.06</v>
      </c>
      <c r="F59" s="5">
        <v>145.88999999999999</v>
      </c>
      <c r="G59" s="5">
        <v>132.4</v>
      </c>
      <c r="H59" s="5">
        <v>21.32</v>
      </c>
      <c r="I59" s="5">
        <v>5.33</v>
      </c>
    </row>
    <row r="60" spans="1:9" x14ac:dyDescent="0.25">
      <c r="A60" t="str">
        <f>"7002660"</f>
        <v>7002660</v>
      </c>
      <c r="B60" t="s">
        <v>68</v>
      </c>
      <c r="C60" s="4" t="str">
        <f t="shared" si="1"/>
        <v>18/01/01</v>
      </c>
      <c r="D60" s="5">
        <v>129.88999999999999</v>
      </c>
      <c r="E60" s="5">
        <v>125.84</v>
      </c>
      <c r="F60" s="5">
        <v>118</v>
      </c>
      <c r="G60" s="5">
        <v>125.59</v>
      </c>
      <c r="H60" s="5">
        <v>24.84</v>
      </c>
      <c r="I60" s="5">
        <v>6.21</v>
      </c>
    </row>
    <row r="61" spans="1:9" x14ac:dyDescent="0.25">
      <c r="A61" t="str">
        <f>"7001644"</f>
        <v>7001644</v>
      </c>
      <c r="B61" t="s">
        <v>82</v>
      </c>
      <c r="C61" s="4" t="str">
        <f t="shared" si="1"/>
        <v>18/01/01</v>
      </c>
      <c r="D61" s="5">
        <v>116.68</v>
      </c>
      <c r="E61" s="5">
        <v>107.41</v>
      </c>
      <c r="F61" s="5">
        <v>92.44</v>
      </c>
      <c r="G61" s="5">
        <v>107.2</v>
      </c>
      <c r="H61" s="5">
        <v>24.84</v>
      </c>
      <c r="I61" s="5">
        <v>6.21</v>
      </c>
    </row>
    <row r="62" spans="1:9" x14ac:dyDescent="0.25">
      <c r="A62" t="str">
        <f>"1455600"</f>
        <v>1455600</v>
      </c>
      <c r="B62" t="s">
        <v>11</v>
      </c>
      <c r="C62" s="4" t="str">
        <f t="shared" si="1"/>
        <v>18/01/01</v>
      </c>
      <c r="D62" s="5">
        <v>170.86</v>
      </c>
      <c r="E62" s="5">
        <v>145.18</v>
      </c>
      <c r="F62" s="5">
        <v>169.37</v>
      </c>
      <c r="G62" s="5">
        <v>153.69999999999999</v>
      </c>
      <c r="H62" s="5">
        <v>37.22</v>
      </c>
      <c r="I62" s="5">
        <v>9.3000000000000007</v>
      </c>
    </row>
    <row r="63" spans="1:9" x14ac:dyDescent="0.25">
      <c r="A63" t="str">
        <f>"7002656"</f>
        <v>7002656</v>
      </c>
      <c r="B63" t="s">
        <v>64</v>
      </c>
      <c r="C63" s="4" t="str">
        <f t="shared" si="1"/>
        <v>18/01/01</v>
      </c>
      <c r="D63" s="5">
        <v>157.44999999999999</v>
      </c>
      <c r="E63" s="5">
        <v>150.21</v>
      </c>
      <c r="F63" s="5">
        <v>140.86000000000001</v>
      </c>
      <c r="G63" s="5">
        <v>149.91</v>
      </c>
      <c r="H63" s="5">
        <v>26.1</v>
      </c>
      <c r="I63" s="5">
        <v>6.52</v>
      </c>
    </row>
    <row r="64" spans="1:9" x14ac:dyDescent="0.25">
      <c r="A64" t="str">
        <f>"7001640"</f>
        <v>7001640</v>
      </c>
      <c r="B64" t="s">
        <v>83</v>
      </c>
      <c r="C64" s="4" t="str">
        <f t="shared" si="1"/>
        <v>18/01/01</v>
      </c>
      <c r="D64" s="5">
        <v>62.69</v>
      </c>
      <c r="E64" s="5">
        <v>63.54</v>
      </c>
      <c r="F64" s="5">
        <v>68.680000000000007</v>
      </c>
      <c r="G64" s="5">
        <v>59.23</v>
      </c>
      <c r="H64" s="5">
        <v>24.84</v>
      </c>
      <c r="I64" s="5">
        <v>6.21</v>
      </c>
    </row>
    <row r="65" spans="1:9" x14ac:dyDescent="0.25">
      <c r="A65" t="str">
        <f>"4420600"</f>
        <v>4420600</v>
      </c>
      <c r="B65" t="s">
        <v>35</v>
      </c>
      <c r="C65" s="4" t="str">
        <f t="shared" si="1"/>
        <v>18/01/01</v>
      </c>
      <c r="D65" s="5">
        <v>139.58000000000001</v>
      </c>
      <c r="E65" s="5">
        <v>105.32</v>
      </c>
      <c r="F65" s="5">
        <v>122.61</v>
      </c>
      <c r="G65" s="5">
        <v>94.13</v>
      </c>
      <c r="H65" s="5">
        <v>30.27</v>
      </c>
      <c r="I65" s="5">
        <v>7.57</v>
      </c>
    </row>
    <row r="66" spans="1:9" x14ac:dyDescent="0.25">
      <c r="A66" t="str">
        <f>"2914600"</f>
        <v>2914600</v>
      </c>
      <c r="B66" t="s">
        <v>24</v>
      </c>
      <c r="C66" s="4" t="str">
        <f t="shared" si="1"/>
        <v>18/01/01</v>
      </c>
      <c r="D66" s="5">
        <v>208.24</v>
      </c>
      <c r="E66" s="5">
        <v>146.15</v>
      </c>
      <c r="F66" s="5">
        <v>114.17</v>
      </c>
      <c r="G66" s="5">
        <v>122.26</v>
      </c>
      <c r="H66" s="5">
        <v>26.45</v>
      </c>
      <c r="I66" s="5">
        <v>6.61</v>
      </c>
    </row>
    <row r="67" spans="1:9" x14ac:dyDescent="0.25">
      <c r="A67" t="str">
        <f>"3523600"</f>
        <v>3523600</v>
      </c>
      <c r="B67" t="s">
        <v>32</v>
      </c>
      <c r="C67" s="4" t="str">
        <f t="shared" si="1"/>
        <v>18/01/01</v>
      </c>
      <c r="D67" s="5">
        <v>175</v>
      </c>
      <c r="E67" s="5">
        <v>89.94</v>
      </c>
      <c r="F67" s="5">
        <v>108.43</v>
      </c>
      <c r="G67" s="5">
        <v>99.2</v>
      </c>
      <c r="H67" s="5">
        <v>50.9</v>
      </c>
      <c r="I67" s="5">
        <v>12.72</v>
      </c>
    </row>
    <row r="68" spans="1:9" x14ac:dyDescent="0.25">
      <c r="A68" t="str">
        <f>"3701601"</f>
        <v>3701601</v>
      </c>
      <c r="B68" t="s">
        <v>84</v>
      </c>
      <c r="C68" s="4" t="str">
        <f t="shared" si="1"/>
        <v>18/01/01</v>
      </c>
      <c r="D68" s="5">
        <v>156.24</v>
      </c>
      <c r="E68" s="5">
        <v>126.17</v>
      </c>
      <c r="F68" s="5">
        <v>92.71</v>
      </c>
      <c r="G68" s="5">
        <v>112.71</v>
      </c>
      <c r="H68" s="5">
        <v>31.54</v>
      </c>
      <c r="I68" s="5">
        <v>7.89</v>
      </c>
    </row>
    <row r="69" spans="1:9" x14ac:dyDescent="0.25">
      <c r="A69" t="str">
        <f>"7000614"</f>
        <v>7000614</v>
      </c>
      <c r="B69" t="s">
        <v>85</v>
      </c>
      <c r="C69" s="4" t="str">
        <f t="shared" si="1"/>
        <v>18/01/01</v>
      </c>
      <c r="D69" s="5">
        <v>78.77</v>
      </c>
      <c r="E69" s="5">
        <v>58.53</v>
      </c>
      <c r="F69" s="5">
        <v>54.21</v>
      </c>
      <c r="G69" s="5">
        <v>64.13</v>
      </c>
      <c r="H69" s="5">
        <v>24.84</v>
      </c>
      <c r="I69" s="5">
        <v>6.21</v>
      </c>
    </row>
    <row r="70" spans="1:9" x14ac:dyDescent="0.25">
      <c r="A70" t="str">
        <f>"2963601"</f>
        <v>2963601</v>
      </c>
      <c r="B70" t="s">
        <v>26</v>
      </c>
      <c r="C70" s="4" t="str">
        <f t="shared" si="1"/>
        <v>18/01/01</v>
      </c>
      <c r="D70" s="5">
        <v>193.26</v>
      </c>
      <c r="E70" s="5">
        <v>103.72</v>
      </c>
      <c r="F70" s="5">
        <v>105.96</v>
      </c>
      <c r="G70" s="5">
        <v>95.86</v>
      </c>
      <c r="H70" s="5">
        <v>24.64</v>
      </c>
      <c r="I70" s="5">
        <v>6.16</v>
      </c>
    </row>
    <row r="71" spans="1:9" x14ac:dyDescent="0.25">
      <c r="A71" t="str">
        <f>"7001641"</f>
        <v>7001641</v>
      </c>
      <c r="B71" t="s">
        <v>103</v>
      </c>
      <c r="C71" s="4" t="str">
        <f t="shared" si="1"/>
        <v>18/01/01</v>
      </c>
      <c r="D71" s="5">
        <v>135.34</v>
      </c>
      <c r="E71" s="5">
        <v>131.11000000000001</v>
      </c>
      <c r="F71" s="5">
        <v>122.95</v>
      </c>
      <c r="G71" s="5">
        <v>130.85</v>
      </c>
      <c r="H71" s="5">
        <v>24.85</v>
      </c>
      <c r="I71" s="5">
        <v>6.21</v>
      </c>
    </row>
    <row r="72" spans="1:9" x14ac:dyDescent="0.25">
      <c r="A72" t="str">
        <f>"1451602"</f>
        <v>1451602</v>
      </c>
      <c r="B72" t="s">
        <v>10</v>
      </c>
      <c r="C72" s="4" t="str">
        <f t="shared" si="1"/>
        <v>18/01/01</v>
      </c>
      <c r="D72" s="5">
        <v>156.26</v>
      </c>
      <c r="E72" s="5">
        <v>82.94</v>
      </c>
      <c r="F72" s="5">
        <v>126.41</v>
      </c>
      <c r="G72" s="5">
        <v>86.59</v>
      </c>
      <c r="H72" s="5">
        <v>2.76</v>
      </c>
      <c r="I72" s="5">
        <v>0.69</v>
      </c>
    </row>
    <row r="73" spans="1:9" x14ac:dyDescent="0.25">
      <c r="A73" t="str">
        <f>"7001625"</f>
        <v>7001625</v>
      </c>
      <c r="B73" t="s">
        <v>56</v>
      </c>
      <c r="C73" s="4" t="str">
        <f t="shared" si="1"/>
        <v>18/01/01</v>
      </c>
      <c r="D73" s="5">
        <v>150.08000000000001</v>
      </c>
      <c r="E73" s="5">
        <v>138.79</v>
      </c>
      <c r="F73" s="5">
        <v>131.19</v>
      </c>
      <c r="G73" s="5">
        <v>134.91999999999999</v>
      </c>
      <c r="H73" s="5">
        <v>24.85</v>
      </c>
      <c r="I73" s="5">
        <v>6.21</v>
      </c>
    </row>
    <row r="74" spans="1:9" x14ac:dyDescent="0.25">
      <c r="A74" t="str">
        <f>"7002658"</f>
        <v>7002658</v>
      </c>
      <c r="B74" t="s">
        <v>66</v>
      </c>
      <c r="C74" s="4" t="str">
        <f t="shared" si="1"/>
        <v>18/01/01</v>
      </c>
      <c r="D74" s="5">
        <v>87.79</v>
      </c>
      <c r="E74" s="5">
        <v>80.81</v>
      </c>
      <c r="F74" s="5">
        <v>70.430000000000007</v>
      </c>
      <c r="G74" s="5">
        <v>80.650000000000006</v>
      </c>
      <c r="H74" s="5">
        <v>24.84</v>
      </c>
      <c r="I74" s="5">
        <v>6.21</v>
      </c>
    </row>
    <row r="75" spans="1:9" x14ac:dyDescent="0.25">
      <c r="A75" t="str">
        <f>"7001637"</f>
        <v>7001637</v>
      </c>
      <c r="B75" t="s">
        <v>59</v>
      </c>
      <c r="C75" s="4" t="str">
        <f t="shared" si="1"/>
        <v>18/01/01</v>
      </c>
      <c r="D75" s="5">
        <v>165.49</v>
      </c>
      <c r="E75" s="5">
        <v>131.11000000000001</v>
      </c>
      <c r="F75" s="5">
        <v>136.97999999999999</v>
      </c>
      <c r="G75" s="5">
        <v>136.28</v>
      </c>
      <c r="H75" s="5">
        <v>27.2</v>
      </c>
      <c r="I75" s="5">
        <v>6.8</v>
      </c>
    </row>
    <row r="76" spans="1:9" x14ac:dyDescent="0.25">
      <c r="A76" t="str">
        <f>"5902608"</f>
        <v>5902608</v>
      </c>
      <c r="B76" t="s">
        <v>48</v>
      </c>
      <c r="C76" s="4" t="str">
        <f t="shared" ref="C76:C107" si="2">"18/01/01"</f>
        <v>18/01/01</v>
      </c>
      <c r="D76" s="5">
        <v>132.65</v>
      </c>
      <c r="E76" s="5">
        <v>115.31</v>
      </c>
      <c r="F76" s="5">
        <v>93.7</v>
      </c>
      <c r="G76" s="5">
        <v>100.33</v>
      </c>
      <c r="H76" s="5">
        <v>21.94</v>
      </c>
      <c r="I76" s="5">
        <v>5.48</v>
      </c>
    </row>
    <row r="77" spans="1:9" x14ac:dyDescent="0.25">
      <c r="A77" t="str">
        <f>"7000611"</f>
        <v>7000611</v>
      </c>
      <c r="B77" t="s">
        <v>55</v>
      </c>
      <c r="C77" s="4" t="str">
        <f t="shared" si="2"/>
        <v>18/01/01</v>
      </c>
      <c r="D77" s="5">
        <v>150.26</v>
      </c>
      <c r="E77" s="5">
        <v>97.45</v>
      </c>
      <c r="F77" s="5">
        <v>0</v>
      </c>
      <c r="G77" s="5">
        <v>97.25</v>
      </c>
      <c r="H77" s="5">
        <v>24.84</v>
      </c>
      <c r="I77" s="5">
        <v>6.21</v>
      </c>
    </row>
    <row r="78" spans="1:9" x14ac:dyDescent="0.25">
      <c r="A78" t="str">
        <f>"7001635"</f>
        <v>7001635</v>
      </c>
      <c r="B78" t="s">
        <v>58</v>
      </c>
      <c r="C78" s="4" t="str">
        <f t="shared" si="2"/>
        <v>18/01/01</v>
      </c>
      <c r="D78" s="5">
        <v>165.01</v>
      </c>
      <c r="E78" s="5">
        <v>156.59</v>
      </c>
      <c r="F78" s="5">
        <v>62.34</v>
      </c>
      <c r="G78" s="5">
        <v>156.28</v>
      </c>
      <c r="H78" s="5">
        <v>27.21</v>
      </c>
      <c r="I78" s="5">
        <v>6.8</v>
      </c>
    </row>
    <row r="79" spans="1:9" x14ac:dyDescent="0.25">
      <c r="A79" t="str">
        <f>"2701607"</f>
        <v>2701607</v>
      </c>
      <c r="B79" t="s">
        <v>97</v>
      </c>
      <c r="C79" s="4" t="str">
        <f t="shared" si="2"/>
        <v>18/01/01</v>
      </c>
      <c r="D79" s="5">
        <v>113.95</v>
      </c>
      <c r="E79" s="5">
        <v>121</v>
      </c>
      <c r="F79" s="5">
        <v>123.45</v>
      </c>
      <c r="G79" s="5">
        <v>101.03</v>
      </c>
      <c r="H79" s="5">
        <v>27.96</v>
      </c>
      <c r="I79" s="5">
        <v>6.99</v>
      </c>
    </row>
    <row r="80" spans="1:9" x14ac:dyDescent="0.25">
      <c r="A80" t="str">
        <f>"2201602"</f>
        <v>2201602</v>
      </c>
      <c r="B80" t="s">
        <v>96</v>
      </c>
      <c r="C80" s="4" t="str">
        <f t="shared" si="2"/>
        <v>18/01/01</v>
      </c>
      <c r="D80" s="5">
        <v>155.1</v>
      </c>
      <c r="E80" s="5">
        <v>140.99</v>
      </c>
      <c r="F80" s="5">
        <v>126.14</v>
      </c>
      <c r="G80" s="5">
        <v>72.569999999999993</v>
      </c>
      <c r="H80" s="5">
        <v>0.9</v>
      </c>
      <c r="I80" s="5">
        <v>0.23</v>
      </c>
    </row>
    <row r="81" spans="1:9" x14ac:dyDescent="0.25">
      <c r="A81" t="str">
        <f>"4501600"</f>
        <v>4501600</v>
      </c>
      <c r="B81" t="s">
        <v>94</v>
      </c>
      <c r="C81" s="4" t="str">
        <f t="shared" si="2"/>
        <v>18/01/01</v>
      </c>
      <c r="D81" s="5">
        <v>176.63</v>
      </c>
      <c r="E81" s="5">
        <v>99.91</v>
      </c>
      <c r="F81" s="5">
        <v>95.3</v>
      </c>
      <c r="G81" s="5">
        <v>100.07</v>
      </c>
      <c r="H81" s="5">
        <v>48.58</v>
      </c>
      <c r="I81" s="5">
        <v>12.15</v>
      </c>
    </row>
    <row r="82" spans="1:9" x14ac:dyDescent="0.25">
      <c r="A82" t="str">
        <f>"7002651"</f>
        <v>7002651</v>
      </c>
      <c r="B82" t="s">
        <v>61</v>
      </c>
      <c r="C82" s="4" t="str">
        <f t="shared" si="2"/>
        <v>18/01/01</v>
      </c>
      <c r="D82" s="5">
        <v>129.69</v>
      </c>
      <c r="E82" s="5">
        <v>119.38</v>
      </c>
      <c r="F82" s="5">
        <v>93.98</v>
      </c>
      <c r="G82" s="5">
        <v>119.14</v>
      </c>
      <c r="H82" s="5">
        <v>24.85</v>
      </c>
      <c r="I82" s="5">
        <v>6.21</v>
      </c>
    </row>
    <row r="83" spans="1:9" x14ac:dyDescent="0.25">
      <c r="A83" t="str">
        <f>"7001638"</f>
        <v>7001638</v>
      </c>
      <c r="B83" t="s">
        <v>90</v>
      </c>
      <c r="C83" s="4" t="str">
        <f t="shared" si="2"/>
        <v>18/01/01</v>
      </c>
      <c r="D83" s="5">
        <v>147.63</v>
      </c>
      <c r="E83" s="5">
        <v>135.9</v>
      </c>
      <c r="F83" s="5">
        <v>127.45</v>
      </c>
      <c r="G83" s="5">
        <v>128.12</v>
      </c>
      <c r="H83" s="5">
        <v>23.61</v>
      </c>
      <c r="I83" s="5">
        <v>5.9</v>
      </c>
    </row>
    <row r="84" spans="1:9" x14ac:dyDescent="0.25">
      <c r="A84" t="str">
        <f>"3301603"</f>
        <v>3301603</v>
      </c>
      <c r="B84" t="s">
        <v>30</v>
      </c>
      <c r="C84" s="4" t="str">
        <f t="shared" si="2"/>
        <v>18/01/01</v>
      </c>
      <c r="D84" s="5">
        <v>161.34</v>
      </c>
      <c r="E84" s="5">
        <v>137.1</v>
      </c>
      <c r="F84" s="5">
        <v>159.93</v>
      </c>
      <c r="G84" s="5">
        <v>145.13999999999999</v>
      </c>
      <c r="H84" s="5">
        <v>32.130000000000003</v>
      </c>
      <c r="I84" s="5">
        <v>8.0399999999999991</v>
      </c>
    </row>
    <row r="85" spans="1:9" x14ac:dyDescent="0.25">
      <c r="A85" t="str">
        <f>"5155600"</f>
        <v>5155600</v>
      </c>
      <c r="B85" t="s">
        <v>41</v>
      </c>
      <c r="C85" s="4" t="str">
        <f t="shared" si="2"/>
        <v>18/01/01</v>
      </c>
      <c r="D85" s="5">
        <v>241.26</v>
      </c>
      <c r="E85" s="5">
        <v>106.57</v>
      </c>
      <c r="F85" s="5">
        <v>0</v>
      </c>
      <c r="G85" s="5">
        <v>0</v>
      </c>
      <c r="H85" s="5">
        <v>0</v>
      </c>
      <c r="I85" s="5">
        <v>0.27</v>
      </c>
    </row>
    <row r="86" spans="1:9" x14ac:dyDescent="0.25">
      <c r="A86" t="str">
        <f>"5220601"</f>
        <v>5220601</v>
      </c>
      <c r="B86" t="s">
        <v>42</v>
      </c>
      <c r="C86" s="4" t="str">
        <f t="shared" si="2"/>
        <v>18/01/01</v>
      </c>
      <c r="D86" s="5">
        <v>188.56</v>
      </c>
      <c r="E86" s="5">
        <v>103.18</v>
      </c>
      <c r="F86" s="5">
        <v>116.83</v>
      </c>
      <c r="G86" s="5">
        <v>99.52</v>
      </c>
      <c r="H86" s="5">
        <v>50.47</v>
      </c>
      <c r="I86" s="5">
        <v>12.62</v>
      </c>
    </row>
    <row r="87" spans="1:9" x14ac:dyDescent="0.25">
      <c r="A87" t="str">
        <f>"5157602"</f>
        <v>5157602</v>
      </c>
      <c r="B87" t="s">
        <v>99</v>
      </c>
      <c r="C87" s="4" t="str">
        <f t="shared" si="2"/>
        <v>18/01/01</v>
      </c>
      <c r="D87" s="5">
        <v>137.76</v>
      </c>
      <c r="E87" s="5">
        <v>96.68</v>
      </c>
      <c r="F87" s="5">
        <v>0</v>
      </c>
      <c r="G87" s="5">
        <v>80.88</v>
      </c>
      <c r="H87" s="5">
        <v>17.93</v>
      </c>
      <c r="I87" s="5">
        <v>4.4800000000000004</v>
      </c>
    </row>
    <row r="88" spans="1:9" x14ac:dyDescent="0.25">
      <c r="A88" t="str">
        <f>"0301601"</f>
        <v>0301601</v>
      </c>
      <c r="B88" t="s">
        <v>1</v>
      </c>
      <c r="C88" s="4" t="str">
        <f t="shared" si="2"/>
        <v>18/01/01</v>
      </c>
      <c r="D88" s="5">
        <v>156.4</v>
      </c>
      <c r="E88" s="5">
        <v>141.80000000000001</v>
      </c>
      <c r="F88" s="5">
        <v>162.63</v>
      </c>
      <c r="G88" s="5">
        <v>150.11000000000001</v>
      </c>
      <c r="H88" s="5">
        <v>36.369999999999997</v>
      </c>
      <c r="I88" s="5">
        <v>9.09</v>
      </c>
    </row>
    <row r="89" spans="1:9" x14ac:dyDescent="0.25">
      <c r="A89" t="str">
        <f>"5501602"</f>
        <v>5501602</v>
      </c>
      <c r="B89" t="s">
        <v>44</v>
      </c>
      <c r="C89" s="4" t="str">
        <f t="shared" si="2"/>
        <v>18/01/01</v>
      </c>
      <c r="D89" s="5">
        <v>172.4</v>
      </c>
      <c r="E89" s="5">
        <v>137.97</v>
      </c>
      <c r="F89" s="5">
        <v>114.17</v>
      </c>
      <c r="G89" s="5">
        <v>122.26</v>
      </c>
      <c r="H89" s="5">
        <v>26.07</v>
      </c>
      <c r="I89" s="5">
        <v>6.52</v>
      </c>
    </row>
    <row r="90" spans="1:9" x14ac:dyDescent="0.25">
      <c r="A90" t="str">
        <f>"5904602"</f>
        <v>5904602</v>
      </c>
      <c r="B90" t="s">
        <v>100</v>
      </c>
      <c r="C90" s="4" t="str">
        <f t="shared" si="2"/>
        <v>18/01/01</v>
      </c>
      <c r="D90" s="5">
        <v>100.28</v>
      </c>
      <c r="E90" s="5">
        <v>89.44</v>
      </c>
      <c r="F90" s="5">
        <v>69.87</v>
      </c>
      <c r="G90" s="5">
        <v>74.819999999999993</v>
      </c>
      <c r="H90" s="5">
        <v>16.68</v>
      </c>
      <c r="I90" s="5">
        <v>4.17</v>
      </c>
    </row>
    <row r="91" spans="1:9" x14ac:dyDescent="0.25">
      <c r="A91" t="str">
        <f>"7002657"</f>
        <v>7002657</v>
      </c>
      <c r="B91" t="s">
        <v>65</v>
      </c>
      <c r="C91" s="4" t="str">
        <f t="shared" si="2"/>
        <v>18/01/01</v>
      </c>
      <c r="D91" s="5">
        <v>137.65</v>
      </c>
      <c r="E91" s="5">
        <v>130.75</v>
      </c>
      <c r="F91" s="5">
        <v>122.61</v>
      </c>
      <c r="G91" s="5">
        <v>128.72</v>
      </c>
      <c r="H91" s="5">
        <v>24.84</v>
      </c>
      <c r="I91" s="5">
        <v>6.21</v>
      </c>
    </row>
    <row r="92" spans="1:9" x14ac:dyDescent="0.25">
      <c r="A92" t="str">
        <f>"5902606"</f>
        <v>5902606</v>
      </c>
      <c r="B92" t="s">
        <v>47</v>
      </c>
      <c r="C92" s="4" t="str">
        <f t="shared" si="2"/>
        <v>18/01/01</v>
      </c>
      <c r="D92" s="5">
        <v>197.85</v>
      </c>
      <c r="E92" s="5">
        <v>146.15</v>
      </c>
      <c r="F92" s="5">
        <v>114.17</v>
      </c>
      <c r="G92" s="5">
        <v>122.26</v>
      </c>
      <c r="H92" s="5">
        <v>26.45</v>
      </c>
      <c r="I92" s="5">
        <v>6.61</v>
      </c>
    </row>
    <row r="93" spans="1:9" x14ac:dyDescent="0.25">
      <c r="A93" t="str">
        <f>"2701602"</f>
        <v>2701602</v>
      </c>
      <c r="B93" t="s">
        <v>20</v>
      </c>
      <c r="C93" s="4" t="str">
        <f t="shared" si="2"/>
        <v>18/01/01</v>
      </c>
      <c r="D93" s="5">
        <v>179.82</v>
      </c>
      <c r="E93" s="5">
        <v>142.38</v>
      </c>
      <c r="F93" s="5">
        <v>172.4</v>
      </c>
      <c r="G93" s="5">
        <v>148.72</v>
      </c>
      <c r="H93" s="5">
        <v>35.92</v>
      </c>
      <c r="I93" s="5">
        <v>8.99</v>
      </c>
    </row>
    <row r="94" spans="1:9" x14ac:dyDescent="0.25">
      <c r="A94" t="str">
        <f>"4601600"</f>
        <v>4601600</v>
      </c>
      <c r="B94" t="s">
        <v>37</v>
      </c>
      <c r="C94" s="4" t="str">
        <f t="shared" si="2"/>
        <v>18/01/01</v>
      </c>
      <c r="D94" s="5">
        <v>179.82</v>
      </c>
      <c r="E94" s="5">
        <v>152.63999999999999</v>
      </c>
      <c r="F94" s="5">
        <v>119.63</v>
      </c>
      <c r="G94" s="5">
        <v>149.54</v>
      </c>
      <c r="H94" s="5">
        <v>39.11</v>
      </c>
      <c r="I94" s="5">
        <v>9.77</v>
      </c>
    </row>
    <row r="95" spans="1:9" x14ac:dyDescent="0.25">
      <c r="A95" t="str">
        <f>"3301602"</f>
        <v>3301602</v>
      </c>
      <c r="B95" t="s">
        <v>29</v>
      </c>
      <c r="C95" s="4" t="str">
        <f t="shared" si="2"/>
        <v>18/01/01</v>
      </c>
      <c r="D95" s="5">
        <v>179.82</v>
      </c>
      <c r="E95" s="5">
        <v>152.79</v>
      </c>
      <c r="F95" s="5">
        <v>177.79</v>
      </c>
      <c r="G95" s="5">
        <v>150.21</v>
      </c>
      <c r="H95" s="5">
        <v>38.299999999999997</v>
      </c>
      <c r="I95" s="5">
        <v>9.57</v>
      </c>
    </row>
    <row r="96" spans="1:9" x14ac:dyDescent="0.25">
      <c r="A96" t="str">
        <f>"5125600"</f>
        <v>5125600</v>
      </c>
      <c r="B96" t="s">
        <v>40</v>
      </c>
      <c r="C96" s="4" t="str">
        <f t="shared" si="2"/>
        <v>18/01/01</v>
      </c>
      <c r="D96" s="5">
        <v>177.8</v>
      </c>
      <c r="E96" s="5">
        <v>146.15</v>
      </c>
      <c r="F96" s="5">
        <v>114.17</v>
      </c>
      <c r="G96" s="5">
        <v>122.26</v>
      </c>
      <c r="H96" s="5">
        <v>26.45</v>
      </c>
      <c r="I96" s="5">
        <v>6.61</v>
      </c>
    </row>
    <row r="97" spans="1:9" x14ac:dyDescent="0.25">
      <c r="A97" t="str">
        <f>"7004600"</f>
        <v>7004600</v>
      </c>
      <c r="B97" t="s">
        <v>69</v>
      </c>
      <c r="C97" s="4" t="str">
        <f t="shared" si="2"/>
        <v>18/01/01</v>
      </c>
      <c r="D97" s="5">
        <v>138.41</v>
      </c>
      <c r="E97" s="5">
        <v>97.44</v>
      </c>
      <c r="F97" s="5">
        <v>111.67</v>
      </c>
      <c r="G97" s="5">
        <v>100.23</v>
      </c>
      <c r="H97" s="5">
        <v>24.85</v>
      </c>
      <c r="I97" s="5">
        <v>6.21</v>
      </c>
    </row>
    <row r="98" spans="1:9" x14ac:dyDescent="0.25">
      <c r="A98" t="str">
        <f>"0101601"</f>
        <v>0101601</v>
      </c>
      <c r="B98" t="s">
        <v>0</v>
      </c>
      <c r="C98" s="4" t="str">
        <f t="shared" si="2"/>
        <v>18/01/01</v>
      </c>
      <c r="D98" s="5">
        <v>179.82</v>
      </c>
      <c r="E98" s="5">
        <v>135</v>
      </c>
      <c r="F98" s="5">
        <v>178.05</v>
      </c>
      <c r="G98" s="5">
        <v>105.67</v>
      </c>
      <c r="H98" s="5">
        <v>39.11</v>
      </c>
      <c r="I98" s="5">
        <v>9.77</v>
      </c>
    </row>
    <row r="99" spans="1:9" x14ac:dyDescent="0.25">
      <c r="A99" t="str">
        <f>"5920600"</f>
        <v>5920600</v>
      </c>
      <c r="B99" t="s">
        <v>50</v>
      </c>
      <c r="C99" s="4" t="str">
        <f t="shared" si="2"/>
        <v>18/01/01</v>
      </c>
      <c r="D99" s="5">
        <v>187.46</v>
      </c>
      <c r="E99" s="5">
        <v>131.56</v>
      </c>
      <c r="F99" s="5">
        <v>102.78</v>
      </c>
      <c r="G99" s="5">
        <v>110.05</v>
      </c>
      <c r="H99" s="5">
        <v>23.95</v>
      </c>
      <c r="I99" s="5">
        <v>5.98</v>
      </c>
    </row>
    <row r="100" spans="1:9" x14ac:dyDescent="0.25">
      <c r="A100" t="str">
        <f>"3202602"</f>
        <v>3202602</v>
      </c>
      <c r="B100" t="s">
        <v>27</v>
      </c>
      <c r="C100" s="4" t="str">
        <f t="shared" si="2"/>
        <v>18/01/01</v>
      </c>
      <c r="D100" s="5">
        <v>179.82</v>
      </c>
      <c r="E100" s="5">
        <v>152.79</v>
      </c>
      <c r="F100" s="5">
        <v>83.94</v>
      </c>
      <c r="G100" s="5">
        <v>161.74</v>
      </c>
      <c r="H100" s="5">
        <v>39.11</v>
      </c>
      <c r="I100" s="5">
        <v>9.77</v>
      </c>
    </row>
    <row r="101" spans="1:9" x14ac:dyDescent="0.25">
      <c r="A101" t="str">
        <f>"1451601"</f>
        <v>1451601</v>
      </c>
      <c r="B101" t="s">
        <v>9</v>
      </c>
      <c r="C101" s="4" t="str">
        <f t="shared" si="2"/>
        <v>18/01/01</v>
      </c>
      <c r="D101" s="5">
        <v>169.36</v>
      </c>
      <c r="E101" s="5">
        <v>141.43</v>
      </c>
      <c r="F101" s="5">
        <v>173.36</v>
      </c>
      <c r="G101" s="5">
        <v>161.74</v>
      </c>
      <c r="H101" s="5">
        <v>37.799999999999997</v>
      </c>
      <c r="I101" s="5">
        <v>9.4499999999999993</v>
      </c>
    </row>
    <row r="102" spans="1:9" x14ac:dyDescent="0.25">
      <c r="A102" t="str">
        <f>"5401601"</f>
        <v>5401601</v>
      </c>
      <c r="B102" t="s">
        <v>43</v>
      </c>
      <c r="C102" s="4" t="str">
        <f t="shared" si="2"/>
        <v>18/01/01</v>
      </c>
      <c r="D102" s="5">
        <v>141.66999999999999</v>
      </c>
      <c r="E102" s="5">
        <v>141.66999999999999</v>
      </c>
      <c r="F102" s="5">
        <v>141.66999999999999</v>
      </c>
      <c r="G102" s="5">
        <v>141.66999999999999</v>
      </c>
      <c r="H102" s="5">
        <v>36.39</v>
      </c>
      <c r="I102" s="5">
        <v>9.09</v>
      </c>
    </row>
    <row r="103" spans="1:9" x14ac:dyDescent="0.25">
      <c r="A103" t="str">
        <f>"7002655"</f>
        <v>7002655</v>
      </c>
      <c r="B103" t="s">
        <v>63</v>
      </c>
      <c r="C103" s="4" t="str">
        <f t="shared" si="2"/>
        <v>18/01/01</v>
      </c>
      <c r="D103" s="5">
        <v>167.08</v>
      </c>
      <c r="E103" s="5">
        <v>153.80000000000001</v>
      </c>
      <c r="F103" s="5">
        <v>144.22999999999999</v>
      </c>
      <c r="G103" s="5">
        <v>153.49</v>
      </c>
      <c r="H103" s="5">
        <v>26.72</v>
      </c>
      <c r="I103" s="5">
        <v>6.68</v>
      </c>
    </row>
    <row r="104" spans="1:9" x14ac:dyDescent="0.25">
      <c r="A104" t="str">
        <f>"5620600"</f>
        <v>5620600</v>
      </c>
      <c r="B104" t="s">
        <v>45</v>
      </c>
      <c r="C104" s="4" t="str">
        <f t="shared" si="2"/>
        <v>18/01/01</v>
      </c>
      <c r="D104" s="5">
        <v>188.56</v>
      </c>
      <c r="E104" s="5">
        <v>85.87</v>
      </c>
      <c r="F104" s="5">
        <v>94.58</v>
      </c>
      <c r="G104" s="5">
        <v>95.45</v>
      </c>
      <c r="H104" s="5">
        <v>41.89</v>
      </c>
      <c r="I104" s="5">
        <v>10.47</v>
      </c>
    </row>
    <row r="105" spans="1:9" x14ac:dyDescent="0.25">
      <c r="A105" t="str">
        <f>"5904601"</f>
        <v>5904601</v>
      </c>
      <c r="B105" t="s">
        <v>49</v>
      </c>
      <c r="C105" s="4" t="str">
        <f t="shared" si="2"/>
        <v>18/01/01</v>
      </c>
      <c r="D105" s="5">
        <v>131.04</v>
      </c>
      <c r="E105" s="5">
        <v>104.73</v>
      </c>
      <c r="F105" s="5">
        <v>89.88</v>
      </c>
      <c r="G105" s="5">
        <v>96.24</v>
      </c>
      <c r="H105" s="5">
        <v>21.09</v>
      </c>
      <c r="I105" s="5">
        <v>5.27</v>
      </c>
    </row>
    <row r="106" spans="1:9" x14ac:dyDescent="0.25">
      <c r="A106" t="str">
        <f>"1404600"</f>
        <v>1404600</v>
      </c>
      <c r="B106" t="s">
        <v>86</v>
      </c>
      <c r="C106" s="4" t="str">
        <f t="shared" si="2"/>
        <v>18/01/01</v>
      </c>
      <c r="D106" s="5">
        <v>127.82</v>
      </c>
      <c r="E106" s="5">
        <v>111.32</v>
      </c>
      <c r="F106" s="5">
        <v>103.91</v>
      </c>
      <c r="G106" s="5">
        <v>111.32</v>
      </c>
      <c r="H106" s="5">
        <v>29.76</v>
      </c>
      <c r="I106" s="5">
        <v>7.44</v>
      </c>
    </row>
    <row r="107" spans="1:9" x14ac:dyDescent="0.25">
      <c r="A107" t="str">
        <f>"7001645"</f>
        <v>7001645</v>
      </c>
      <c r="B107" t="s">
        <v>87</v>
      </c>
      <c r="C107" s="4" t="str">
        <f t="shared" si="2"/>
        <v>18/01/01</v>
      </c>
      <c r="D107" s="5">
        <v>107.24</v>
      </c>
      <c r="E107" s="5">
        <v>119.73</v>
      </c>
      <c r="F107" s="5">
        <v>112.28</v>
      </c>
      <c r="G107" s="5">
        <v>119.49</v>
      </c>
      <c r="H107" s="5">
        <v>24.84</v>
      </c>
      <c r="I107" s="5">
        <v>6.21</v>
      </c>
    </row>
  </sheetData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CHHA 2018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2018-04-12T12:50:16Z</dcterms:created>
  <dcterms:modified xsi:type="dcterms:W3CDTF">2018-04-12T12:53:35Z</dcterms:modified>
</cp:coreProperties>
</file>