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updateLinks="never" codeName="ThisWorkbook"/>
  <mc:AlternateContent xmlns:mc="http://schemas.openxmlformats.org/markup-compatibility/2006">
    <mc:Choice Requires="x15">
      <x15ac:absPath xmlns:x15ac="http://schemas.microsoft.com/office/spreadsheetml/2010/11/ac" url="R:\health_care\medicaid\redesign\dsrip\vbp_initiatives\reporting\docs\"/>
    </mc:Choice>
  </mc:AlternateContent>
  <xr:revisionPtr revIDLastSave="0" documentId="8_{2F97A92D-A7DB-461B-8508-CE047B06ACB0}" xr6:coauthVersionLast="31" xr6:coauthVersionMax="31" xr10:uidLastSave="{00000000-0000-0000-0000-000000000000}"/>
  <bookViews>
    <workbookView xWindow="0" yWindow="0" windowWidth="28800" windowHeight="12810" tabRatio="692" activeTab="5" xr2:uid="{00000000-000D-0000-FFFF-FFFF00000000}"/>
  </bookViews>
  <sheets>
    <sheet name="VBP-QIP Performance Table" sheetId="16" r:id="rId1"/>
    <sheet name="Measures" sheetId="18" state="hidden" r:id="rId2"/>
    <sheet name="Reporting Guidance" sheetId="19" state="hidden" r:id="rId3"/>
    <sheet name="Sheet1" sheetId="17" state="hidden" r:id="rId4"/>
    <sheet name="MCO-DOH Quarterly Report" sheetId="15" state="hidden" r:id="rId5"/>
    <sheet name="Pairings Table" sheetId="14" r:id="rId6"/>
    <sheet name="Drop Down Menu" sheetId="13" state="hidden" r:id="rId7"/>
    <sheet name="Drop Downs (Hidden Tab)" sheetId="2" state="hidden" r:id="rId8"/>
  </sheets>
  <externalReferences>
    <externalReference r:id="rId9"/>
  </externalReferences>
  <definedNames>
    <definedName name="a" localSheetId="0">#REF!</definedName>
    <definedName name="a">#REF!</definedName>
    <definedName name="Application" localSheetId="0">#REF!</definedName>
    <definedName name="Application">#REF!</definedName>
    <definedName name="Beds">'Drop Down Menu'!$B$40:$C$40</definedName>
    <definedName name="Contracts" localSheetId="0">#REF!</definedName>
    <definedName name="Contracts">#REF!</definedName>
    <definedName name="Contracts_PLans" localSheetId="0">#REF!</definedName>
    <definedName name="Contracts_PLans">#REF!</definedName>
    <definedName name="Disbursement" localSheetId="0">#REF!</definedName>
    <definedName name="Disbursement">#REF!</definedName>
    <definedName name="Facility_Type" localSheetId="0">'[1]Drop Down Menu'!$B$38:$C$38</definedName>
    <definedName name="Facility_Type">'Drop Down Menu'!#REF!</definedName>
    <definedName name="FT">'Drop Down Menu'!#REF!</definedName>
    <definedName name="Greater_Than_100">'Drop Down Menu'!$B$25:$B$38</definedName>
    <definedName name="Less_Than_100">'Drop Down Menu'!$B$3:$B$20</definedName>
    <definedName name="MCO_PPS_Facility" localSheetId="0">#REF!</definedName>
    <definedName name="MCO_PPS_Facility">#REF!</definedName>
    <definedName name="Non_Rural">'Drop Down Menu'!$C$25:$C$39</definedName>
    <definedName name="Other" localSheetId="0">#REF!</definedName>
    <definedName name="Other">#REF!</definedName>
    <definedName name="Rural">'Drop Down Menu'!$C$2:$C$22</definedName>
    <definedName name="Structure_Timelines" localSheetId="0">#REF!</definedName>
    <definedName name="Structure_Timelines">#REF!</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14" l="1"/>
  <c r="B39" i="14" l="1"/>
  <c r="I27" i="16" l="1"/>
  <c r="I29" i="16" s="1"/>
  <c r="I30" i="16" s="1"/>
  <c r="E30" i="14" l="1"/>
  <c r="J3" i="17"/>
  <c r="G4" i="17"/>
  <c r="G5" i="17" s="1"/>
  <c r="G6" i="17" s="1"/>
  <c r="G7" i="17" s="1"/>
  <c r="G8" i="17" s="1"/>
  <c r="G9" i="17" s="1"/>
  <c r="G10" i="17" s="1"/>
  <c r="G11" i="17" s="1"/>
  <c r="G12" i="17" s="1"/>
  <c r="G13" i="17" s="1"/>
  <c r="H4" i="17"/>
  <c r="H5" i="17" s="1"/>
  <c r="H6" i="17" s="1"/>
  <c r="H7" i="17" s="1"/>
  <c r="H8" i="17" s="1"/>
  <c r="H9" i="17" s="1"/>
  <c r="H10" i="17" s="1"/>
  <c r="H11" i="17" s="1"/>
  <c r="H12" i="17" s="1"/>
  <c r="H13" i="17" s="1"/>
  <c r="F4" i="17"/>
  <c r="F5" i="17" s="1"/>
  <c r="F6" i="17" l="1"/>
  <c r="J5" i="17"/>
  <c r="M5" i="17" s="1"/>
  <c r="J4" i="17"/>
  <c r="M4" i="17" s="1"/>
  <c r="F7" i="17" l="1"/>
  <c r="J6" i="17"/>
  <c r="M6" i="17" s="1"/>
  <c r="A16" i="15"/>
  <c r="F8" i="17" l="1"/>
  <c r="J7" i="17"/>
  <c r="M7" i="17" s="1"/>
  <c r="N3" i="14"/>
  <c r="O2" i="14"/>
  <c r="O3" i="14"/>
  <c r="O4" i="14"/>
  <c r="O5" i="14"/>
  <c r="O6" i="14"/>
  <c r="P2" i="14"/>
  <c r="P3" i="14"/>
  <c r="P4" i="14"/>
  <c r="P5" i="14"/>
  <c r="P6" i="14"/>
  <c r="P7" i="14"/>
  <c r="P8" i="14"/>
  <c r="R2" i="14"/>
  <c r="R3" i="14"/>
  <c r="S2" i="14"/>
  <c r="S3" i="14"/>
  <c r="T2" i="14"/>
  <c r="N2" i="14"/>
  <c r="F9" i="17" l="1"/>
  <c r="J8" i="17"/>
  <c r="M8" i="17" s="1"/>
  <c r="C17" i="15"/>
  <c r="E17" i="15" s="1"/>
  <c r="A21" i="15"/>
  <c r="C21" i="15" s="1"/>
  <c r="F10" i="17" l="1"/>
  <c r="J9" i="17"/>
  <c r="M9" i="17" s="1"/>
  <c r="N17" i="15"/>
  <c r="O17" i="15" s="1"/>
  <c r="A25" i="15"/>
  <c r="C25" i="15" s="1"/>
  <c r="F11" i="17" l="1"/>
  <c r="J10" i="17"/>
  <c r="M10" i="17" s="1"/>
  <c r="N21" i="15"/>
  <c r="E21" i="15"/>
  <c r="A29" i="15"/>
  <c r="C29" i="15" s="1"/>
  <c r="F12" i="17" l="1"/>
  <c r="J11" i="17"/>
  <c r="M11" i="17" s="1"/>
  <c r="N25" i="15"/>
  <c r="O25" i="15" s="1"/>
  <c r="E25" i="15"/>
  <c r="A33" i="15"/>
  <c r="C33" i="15" s="1"/>
  <c r="O21" i="15"/>
  <c r="F13" i="17" l="1"/>
  <c r="J13" i="17" s="1"/>
  <c r="M13" i="17" s="1"/>
  <c r="J12" i="17"/>
  <c r="M12" i="17" s="1"/>
  <c r="N29" i="15"/>
  <c r="O29" i="15" s="1"/>
  <c r="E29" i="15"/>
  <c r="A37" i="15"/>
  <c r="C37" i="15" s="1"/>
  <c r="C4" i="2"/>
  <c r="C5" i="2"/>
  <c r="C6" i="2"/>
  <c r="C7" i="2"/>
  <c r="C8" i="2"/>
  <c r="C9" i="2"/>
  <c r="C10" i="2"/>
  <c r="C11" i="2"/>
  <c r="C12" i="2"/>
  <c r="C13" i="2"/>
  <c r="C14" i="2"/>
  <c r="C15" i="2"/>
  <c r="C16" i="2"/>
  <c r="C3" i="2"/>
  <c r="A41" i="15" l="1"/>
  <c r="C41" i="15" s="1"/>
  <c r="N33" i="15"/>
  <c r="O33" i="15" s="1"/>
  <c r="E33" i="15"/>
  <c r="N37" i="15" l="1"/>
  <c r="E37" i="15"/>
  <c r="N41" i="15"/>
  <c r="O41" i="15" s="1"/>
  <c r="E41" i="15"/>
  <c r="N44" i="15" l="1"/>
  <c r="O37" i="15"/>
  <c r="O44" i="15" s="1"/>
</calcChain>
</file>

<file path=xl/sharedStrings.xml><?xml version="1.0" encoding="utf-8"?>
<sst xmlns="http://schemas.openxmlformats.org/spreadsheetml/2006/main" count="410" uniqueCount="163">
  <si>
    <t>MCO</t>
  </si>
  <si>
    <t>PPS</t>
  </si>
  <si>
    <t>Facility</t>
  </si>
  <si>
    <t>HealthFirst</t>
  </si>
  <si>
    <t>Advocate Community Providers</t>
  </si>
  <si>
    <t>MetroPlus</t>
  </si>
  <si>
    <t>New York City Health and Hospital Corporation</t>
  </si>
  <si>
    <t>HIP/Emblem</t>
  </si>
  <si>
    <t>United Health Plan</t>
  </si>
  <si>
    <t>Maimonides Medical Center</t>
  </si>
  <si>
    <t>Wyckoff Heights Medical Center</t>
  </si>
  <si>
    <t>MVP/Hudson Health</t>
  </si>
  <si>
    <t>Montefiore Hudson Valley Collaborative</t>
  </si>
  <si>
    <t>Westchester Medical Center</t>
  </si>
  <si>
    <t>Health Alliance (Benedictine)</t>
  </si>
  <si>
    <t>Fidelis</t>
  </si>
  <si>
    <t>Kingsbrook Jewish Medical Center</t>
  </si>
  <si>
    <t>Nyack Hospital</t>
  </si>
  <si>
    <t>Nassau Queens Performing Provider System, LLC</t>
  </si>
  <si>
    <t>Refuah Community Health Collaborative</t>
  </si>
  <si>
    <t>Good Samaritan Hospital Suffern</t>
  </si>
  <si>
    <t>Affinity Health Plan</t>
  </si>
  <si>
    <t>MVP</t>
  </si>
  <si>
    <t>DY2 (Apr 2016-Mar 2017)</t>
  </si>
  <si>
    <t>DY3 (Apr 2017-Mar 2018)</t>
  </si>
  <si>
    <t>Acute MI Mortality (IQI #15)</t>
  </si>
  <si>
    <t xml:space="preserve">Stroke Mortality (IQI #17) </t>
  </si>
  <si>
    <t xml:space="preserve">Pneumonia Mortality (IQI #20) </t>
  </si>
  <si>
    <t xml:space="preserve">CAUTI Rate per 10,000 Patient Days (Population Rate) </t>
  </si>
  <si>
    <t xml:space="preserve">CLABSI per 10,000 Patient Days (Population Rate) </t>
  </si>
  <si>
    <t xml:space="preserve">CDI Healthcare Facility - Onset Incidence Rate per 10,000 Patient Days </t>
  </si>
  <si>
    <t xml:space="preserve">Falls with Injury </t>
  </si>
  <si>
    <t>3-Hour Sepsis Bundle</t>
  </si>
  <si>
    <t xml:space="preserve">Episiotomy Rate </t>
  </si>
  <si>
    <t xml:space="preserve">Primary C-Section (IQI #33) </t>
  </si>
  <si>
    <t>Avoidable ED Use</t>
  </si>
  <si>
    <t xml:space="preserve">Avoidable Admissions </t>
  </si>
  <si>
    <t xml:space="preserve">Pressure Ulcer Rate, Stage III or IV </t>
  </si>
  <si>
    <t xml:space="preserve">Fibrinolytic Therapy Received with 30 minutes of ED Arrival (OP-2) </t>
  </si>
  <si>
    <t xml:space="preserve">Median Time to Transfer to Another Facility for Acute Coronary Intervention (OP-3) </t>
  </si>
  <si>
    <t>Median Time to ECG (OP-5)</t>
  </si>
  <si>
    <t>EDTC Emergency Department Transfer Communication (All or None)</t>
  </si>
  <si>
    <t>Primary C-Section (IQI #33)</t>
  </si>
  <si>
    <t>Avoidable Admissions</t>
  </si>
  <si>
    <t>Other nationally recognized measure</t>
  </si>
  <si>
    <t>Rural</t>
  </si>
  <si>
    <t>Non_Rural</t>
  </si>
  <si>
    <t>Measure</t>
  </si>
  <si>
    <t>Q1</t>
  </si>
  <si>
    <t>Q2</t>
  </si>
  <si>
    <t>Q3</t>
  </si>
  <si>
    <t>Q4</t>
  </si>
  <si>
    <t>Excellus</t>
  </si>
  <si>
    <t>Wellcare</t>
  </si>
  <si>
    <t>St. Joseph's Hospital</t>
  </si>
  <si>
    <t>Lewis County General Hospital</t>
  </si>
  <si>
    <t>Orleans Community Hospital</t>
  </si>
  <si>
    <t>St. James Mercy Hospital</t>
  </si>
  <si>
    <t>Wyoming County Community Health</t>
  </si>
  <si>
    <t>A.O. Fox Memorial Hospital</t>
  </si>
  <si>
    <t>Interfaith Medical Center</t>
  </si>
  <si>
    <t>Montefiore - Mount Vernon</t>
  </si>
  <si>
    <t>St. John's Episcopal</t>
  </si>
  <si>
    <t>Bon Secours Charity Health</t>
  </si>
  <si>
    <t>Montefiore - New Rochelle</t>
  </si>
  <si>
    <t>Rome Memorial Hospital</t>
  </si>
  <si>
    <t>St. Luke's Cornwall</t>
  </si>
  <si>
    <t>Select the Facility filling out the report:</t>
  </si>
  <si>
    <t>Select performance year and rolling quarter:</t>
  </si>
  <si>
    <t>Select annual rolling baseline year and quarter:</t>
  </si>
  <si>
    <t>Affinity</t>
  </si>
  <si>
    <t xml:space="preserve">United </t>
  </si>
  <si>
    <t>Brookdale Hospital - HealthFirst</t>
  </si>
  <si>
    <t>Brookdale Hospital - Affinity</t>
  </si>
  <si>
    <t>Expected Revenue Received from the DOH</t>
  </si>
  <si>
    <t>Actual Revenue Received for the Reporting Period</t>
  </si>
  <si>
    <t>Expected/Actual Revenue Variance</t>
  </si>
  <si>
    <t>Explanation of Variance Between Revenue Received and Total Performance Payments</t>
  </si>
  <si>
    <t>Total</t>
  </si>
  <si>
    <t>Select who the report is submitted to:</t>
  </si>
  <si>
    <t>PERFORMANCE QUARTER RESULT</t>
  </si>
  <si>
    <t>VBP QIP Payment Table</t>
  </si>
  <si>
    <t>Revenue Received by the MCO from DOH</t>
  </si>
  <si>
    <t>Payments to Facility</t>
  </si>
  <si>
    <t>Facility 1</t>
  </si>
  <si>
    <t>Facility 2</t>
  </si>
  <si>
    <t>Facility 3</t>
  </si>
  <si>
    <t>Facility 4</t>
  </si>
  <si>
    <t>Facility 5</t>
  </si>
  <si>
    <t>Facility 6</t>
  </si>
  <si>
    <t>Facility 7</t>
  </si>
  <si>
    <t>Rural/Non-Rural</t>
  </si>
  <si>
    <t>Select Measure From List</t>
  </si>
  <si>
    <t>Total Payment to Facility</t>
  </si>
  <si>
    <t>Payment/Revenue Variance</t>
  </si>
  <si>
    <t>The following report template is to be used by MCOs to track VBP QIP payments made to facilities. In the case of variance between DOH-MCO payment and subsequent MCO-facility payment, this report should also be used to explain that variance. 
The MCO should perform the following steps to complete this form:
1)  Select the MCO filling out the report in cell G11.
2)  Seletc the Demonstration Year in G12.  
3)  Select the quarter being reported in cell G13.
4) Select whether the facility is rural or non-rural in column F.
5)  List the total VBP QIP dollar amount received by the MCO from the DOH for the DY under the 'Actual Revenue Received for the Reporting Period' (column G) for each facility.  
6)  Select the VBP QIP measures chosen by the facility in the dark orange cells (columns I - L) for each facility listed.
7)  List the VBP QIP payment amount paid out to the facility for each measure selected for its VBP QIP measures.
8)  Explain any variance between the payments received from DOH and payments made to each facility for the reporting period under the 'Explanation of Variance Between Revenue Received and Total Performance Payments'.  
When this document is completed, please send it to DOH via the email address: vbp_qip@health.ny.gov using the subject line 'VBP QIP Payment Reports'</t>
  </si>
  <si>
    <t>Select the MCO filling out the report:</t>
  </si>
  <si>
    <t xml:space="preserve">Rural </t>
  </si>
  <si>
    <t>Brookdale Hospital</t>
  </si>
  <si>
    <t>Nassau University Medical Center</t>
  </si>
  <si>
    <t>Amerigroup</t>
  </si>
  <si>
    <t>Health and Hospitals Corp.</t>
  </si>
  <si>
    <t>Emblem Health (HIP)</t>
  </si>
  <si>
    <t>Column</t>
  </si>
  <si>
    <t>row</t>
  </si>
  <si>
    <t>DY2 Q1</t>
  </si>
  <si>
    <t>DY2 Q2</t>
  </si>
  <si>
    <t>DY2 Q3</t>
  </si>
  <si>
    <t>DY2 Q4</t>
  </si>
  <si>
    <t>Baseline</t>
  </si>
  <si>
    <t>Annual Rolling Average</t>
  </si>
  <si>
    <t>DY3 Q1</t>
  </si>
  <si>
    <t>Pass/Fail</t>
  </si>
  <si>
    <t>MY Ex. 1</t>
  </si>
  <si>
    <t>MY Ex. 2</t>
  </si>
  <si>
    <t>MY Ex. 3</t>
  </si>
  <si>
    <t>MY Ex. 4</t>
  </si>
  <si>
    <t>MY Ex. 5</t>
  </si>
  <si>
    <t>MY Ex. 6</t>
  </si>
  <si>
    <t>MY Ex. 7</t>
  </si>
  <si>
    <t>MY Ex. 8</t>
  </si>
  <si>
    <t>MY Ex. 9</t>
  </si>
  <si>
    <t>MY Ex. 10</t>
  </si>
  <si>
    <t>BASELINE YEAR</t>
  </si>
  <si>
    <t>Index Reference</t>
  </si>
  <si>
    <t>PERFORMANCE YEAR</t>
  </si>
  <si>
    <t>BASELINE QUARTER</t>
  </si>
  <si>
    <t>NYS Average/Threshold Target</t>
  </si>
  <si>
    <t>Number of Measures Maintained or Improved</t>
  </si>
  <si>
    <t xml:space="preserve">Percent of Award Earned </t>
  </si>
  <si>
    <t>Less_Than_100</t>
  </si>
  <si>
    <t>Greater_Than_100</t>
  </si>
  <si>
    <t>Alternative Measure</t>
  </si>
  <si>
    <t>Yes</t>
  </si>
  <si>
    <t>No</t>
  </si>
  <si>
    <t>Percentage of Award Earned</t>
  </si>
  <si>
    <t>Total Number of Measures Maintained or Improved</t>
  </si>
  <si>
    <t>Number of Licensed Beds:</t>
  </si>
  <si>
    <t xml:space="preserve">AIT Achieved </t>
  </si>
  <si>
    <t>Total AIT Award Earned</t>
  </si>
  <si>
    <t>Greater Than 100 Beds</t>
  </si>
  <si>
    <t>Less Than 100 Beds</t>
  </si>
  <si>
    <t>Select baseline year:</t>
  </si>
  <si>
    <t>Select performance measurement period:</t>
  </si>
  <si>
    <t>Footnote:</t>
  </si>
  <si>
    <t>AIT Measurement Period MY4 (Jul 2017- Jun 2018)</t>
  </si>
  <si>
    <t>AIT Measurement Period  MY5 (Jul 2018 - Jun 2019)</t>
  </si>
  <si>
    <t>Select AIT  Baseline Period</t>
  </si>
  <si>
    <t>Select AIT Measurement Period</t>
  </si>
  <si>
    <t>Alternative Measure, If Applicable</t>
  </si>
  <si>
    <t>AIT Baseline Period MY4 (Jan 2016 - Dec 2016)</t>
  </si>
  <si>
    <t>CAUTI Rate per 10,000 Patient Days (Population Rate) or CAUTI Rate per Device Days</t>
  </si>
  <si>
    <t>CLABSI per 10,000 Patient Days (Population Rate) or CLABSI per Device Days</t>
  </si>
  <si>
    <t>Jamaica Hospital</t>
  </si>
  <si>
    <t>AIT Baseline Period MY5 (Jan 2017-Dec 2017)</t>
  </si>
  <si>
    <t xml:space="preserve">For DY4 &amp; DY5, an AIT will be calculated by the facility and reviewed by its paired MCO to confirm improvement over the course of a four quarter “measurement period” compared to a “baseline period.” DOH recognizes that due to updating process flows to achieve better performance, facilities may see temporary declines in performance metrics, potentially leading to missed quarterly achievement on a P4P quality measure. AITs will provide facilities with an opportunity to earn P4P dollars missed in quarterly performance periods in DY4 or DY5 due to these short-term variations in performance.  
An AIT will be considered achieved for a specific measure as follows:  
For Payment in DY4:  
1. If the DY4 Annual Measurement Period result is better than the DY4 Annual Baseline Period result (performance improves over the baseline) ; AND 
2. If the facility achieves results for the DY4 Annual Measurement Period that are better than the mean NYS results for the specific measure as per the most recently published report by the designated data source (NYSDOH, CMS, AHRQ, NHSN, NQF, etc.). 
 For Payment in DY5:  
1. If the DY5 Annual Measurement Period result is better than the DY5 Annual Baseline Period result (performance improves over the baseline); AND 
2. If a facility achieves a result for the DY5 Annual Measurement Period that is better than the mean NYS results for the specific measure as per the most recently published report by the designated data source (NYSDOH, CMS, AHRQ, NHSN, NQF, etc.). 
For the second requirement for AIT payment in each DY, the facility is required to compare its results to the mean of the NYS results for the specific measure. Figure 7 below outlines the 13 P4P measures and includes the units and data source of the NYS results. OQPS and GNYHA will provide the data for comparison for the measures below. The mean included in the table below is the most recent published data for the measures for illustrative purposes only. OQPS will release the NYS mean results for DY4 in June 2017. Mean data will be pulled based on the most recent data available as of May 1, 2017. 
  </t>
  </si>
  <si>
    <t>Facility - MCO EP QIP AIT Performance Report</t>
  </si>
  <si>
    <t>EP QIP Award Example</t>
  </si>
  <si>
    <r>
      <rPr>
        <vertAlign val="superscript"/>
        <sz val="11"/>
        <color theme="1"/>
        <rFont val="Arial"/>
        <family val="2"/>
      </rPr>
      <t>1</t>
    </r>
    <r>
      <rPr>
        <sz val="11"/>
        <color theme="1"/>
        <rFont val="Arial"/>
        <family val="2"/>
      </rPr>
      <t>Potential AIT Award (Unearned Performance Award)</t>
    </r>
  </si>
  <si>
    <r>
      <t xml:space="preserve">The purpose of this report is to document a facilities Annual Improvement Target performance results.  
This document should be filled out by the facility and provided to their paired MCO annually.  
All cells which require input are highlighted in gold.  Cells highlighted in grey do not require any input.  
1) Select the Facility filling out the report in cell E/F13. 
2) Select the MCO the report is being provided to in cell E/F14.
3) Select the number of licensed beds the facility operates in cell E/F15.
4) Select the appropriate baseline period and performance measurement period in cells E/F16 and E/F17 respectively.
5) Select the Facilities six performance measures from the drop down menu in column D rows 20 - 25.
6) Specify other alternative measures selected as applicable in column E. 
7) Select the AIT Baseline Period in cell F19. 
8) Input the AIT Baseline for each measure in column F. 
9) Select the AIT Measurement Period in cell G19.
10) Input the result for the AIT measurement period for each measure in column G.
11) Input the NYS average for each measure in column H if applicable; otherwise provide alternate measure threshold target.  
12) For each AIT measure, identify if the measure has been achieved using the drop down menu in column I.  A facility has achieved their AIT measure if the annual measurement result is BOTH better than the NYS average/threshold target and has improved relative to the AIT baseline. 
13) Input the Potential AIT Award (total unearned EP QIP performance award) in cell I29.  The potential AIT award is the sum of the unearned VBP QIP Quarterly P4P performance awards for the quarters which make up the measurement period.     
</t>
    </r>
    <r>
      <rPr>
        <vertAlign val="superscript"/>
        <sz val="11"/>
        <rFont val="Arial"/>
        <family val="2"/>
      </rPr>
      <t>1</t>
    </r>
    <r>
      <rPr>
        <sz val="11"/>
        <rFont val="Arial"/>
        <family val="2"/>
      </rPr>
      <t xml:space="preserve"> </t>
    </r>
    <r>
      <rPr>
        <i/>
        <sz val="11"/>
        <rFont val="Arial"/>
        <family val="2"/>
      </rPr>
      <t xml:space="preserve">Facility names have been provided on the "Measures" sheet.  In the event worksheet functionality does not work properly please copy the measures chosen from the "Measures" worksheet and paste into the column D.  </t>
    </r>
  </si>
  <si>
    <r>
      <rPr>
        <vertAlign val="superscript"/>
        <sz val="11"/>
        <color theme="1"/>
        <rFont val="Arial"/>
        <family val="2"/>
      </rPr>
      <t>1</t>
    </r>
    <r>
      <rPr>
        <sz val="11"/>
        <color theme="1"/>
        <rFont val="Arial"/>
        <family val="2"/>
      </rPr>
      <t xml:space="preserve"> The potential AIT award is the sum of the unearned EP QIP Quarterly P4P performance awards for the quarters which make up the measurement period.  The unearned EP QIP Quarterly P4P performance award can be found in cell L33 in each facilites EP QIP Quarterly P4P Performance Reports. </t>
    </r>
  </si>
  <si>
    <t>Empire BlueCross BlueShield HealthPlus</t>
  </si>
  <si>
    <t>Pressure Ulcer Rate, Stage II or higher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</si>
</sst>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164" formatCode="&quot;$&quot;#,##0"/>
    <numFmt numFmtId="165" formatCode="&quot;$&quot;#,##0.00"/>
    <numFmt numFmtId="166" formatCode="&quot;$&quot;#,##0.00;[Red]&quot;$&quot;#,##0.00"/>
  </numFmts>
  <fonts count="21" x14ac:knownFonts="1">
    <font>
      <sz val="11"/>
      <color theme="1"/>
      <name val="Calibri"/>
      <family val="2"/>
      <scheme val="minor"/>
    </font>
    <font>
      <b/>
      <sz val="8"/>
      <color rgb="FFFFFFFF"/>
      <name val="Arial"/>
      <family val="2"/>
    </font>
    <font>
      <sz val="8"/>
      <color theme="1"/>
      <name val="Arial"/>
      <family val="2"/>
    </font>
    <font>
      <sz val="7"/>
      <color theme="1"/>
      <name val="Arial"/>
      <family val="2"/>
    </font>
    <font>
      <b/>
      <sz val="14"/>
      <color theme="1"/>
      <name val="Arial"/>
      <family val="2"/>
    </font>
    <font>
      <sz val="11"/>
      <color theme="1"/>
      <name val="Arial"/>
      <family val="2"/>
    </font>
    <font>
      <sz val="6"/>
      <color theme="1"/>
      <name val="Arial"/>
      <family val="2"/>
    </font>
    <font>
      <sz val="11"/>
      <name val="Arial"/>
      <family val="2"/>
    </font>
    <font>
      <b/>
      <sz val="7"/>
      <name val="Arial"/>
      <family val="2"/>
    </font>
    <font>
      <b/>
      <sz val="7"/>
      <color theme="1"/>
      <name val="Arial"/>
      <family val="2"/>
    </font>
    <font>
      <sz val="11"/>
      <color theme="1"/>
      <name val="Calibri"/>
      <family val="2"/>
      <scheme val="minor"/>
    </font>
    <font>
      <b/>
      <sz val="8"/>
      <color theme="1"/>
      <name val="Arial"/>
      <family val="2"/>
    </font>
    <font>
      <sz val="8"/>
      <name val="Arial"/>
      <family val="2"/>
    </font>
    <font>
      <sz val="9"/>
      <name val="Arial"/>
      <family val="2"/>
    </font>
    <font>
      <b/>
      <sz val="11"/>
      <color theme="1"/>
      <name val="Arial"/>
      <family val="2"/>
    </font>
    <font>
      <b/>
      <sz val="11"/>
      <color theme="1"/>
      <name val="Calibri"/>
      <family val="2"/>
      <scheme val="minor"/>
    </font>
    <font>
      <vertAlign val="superscript"/>
      <sz val="11"/>
      <name val="Arial"/>
      <family val="2"/>
    </font>
    <font>
      <b/>
      <sz val="9"/>
      <color theme="1"/>
      <name val="Arial"/>
      <family val="2"/>
    </font>
    <font>
      <sz val="9"/>
      <color theme="1"/>
      <name val="Arial"/>
      <family val="2"/>
    </font>
    <font>
      <i/>
      <sz val="11"/>
      <name val="Arial"/>
      <family val="2"/>
    </font>
    <font>
      <vertAlign val="superscript"/>
      <sz val="11"/>
      <color theme="1"/>
      <name val="Arial"/>
      <family val="2"/>
    </font>
  </fonts>
  <fills count="10">
    <fill>
      <patternFill patternType="none"/>
    </fill>
    <fill>
      <patternFill patternType="gray125"/>
    </fill>
    <fill>
      <patternFill patternType="solid">
        <fgColor rgb="FF503278"/>
        <bgColor indexed="64"/>
      </patternFill>
    </fill>
    <fill>
      <patternFill patternType="solid">
        <fgColor rgb="FFE5DFEC"/>
        <bgColor indexed="64"/>
      </patternFill>
    </fill>
    <fill>
      <patternFill patternType="solid">
        <fgColor theme="7" tint="0.79998168889431442"/>
        <bgColor indexed="64"/>
      </patternFill>
    </fill>
    <fill>
      <patternFill patternType="solid">
        <fgColor rgb="FFABABFF"/>
        <bgColor indexed="64"/>
      </patternFill>
    </fill>
    <fill>
      <patternFill patternType="solid">
        <fgColor rgb="FFFFAD5B"/>
        <bgColor indexed="64"/>
      </patternFill>
    </fill>
    <fill>
      <patternFill patternType="solid">
        <fgColor rgb="FFFFE0C1"/>
        <bgColor indexed="64"/>
      </patternFill>
    </fill>
    <fill>
      <patternFill patternType="solid">
        <fgColor theme="3" tint="0.79998168889431442"/>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rgb="FFFFFFFF"/>
      </right>
      <top style="medium">
        <color indexed="64"/>
      </top>
      <bottom style="medium">
        <color indexed="64"/>
      </bottom>
      <diagonal/>
    </border>
    <border>
      <left/>
      <right style="medium">
        <color rgb="FFFFFFFF"/>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s>
  <cellStyleXfs count="2">
    <xf numFmtId="0" fontId="0" fillId="0" borderId="0"/>
    <xf numFmtId="9" fontId="10" fillId="0" borderId="0" applyFont="0" applyFill="0" applyBorder="0" applyAlignment="0" applyProtection="0"/>
  </cellStyleXfs>
  <cellXfs count="144">
    <xf numFmtId="0" fontId="0" fillId="0" borderId="0" xfId="0"/>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3" borderId="6" xfId="0" applyFont="1" applyFill="1" applyBorder="1" applyAlignment="1">
      <alignment vertical="center" wrapText="1"/>
    </xf>
    <xf numFmtId="0" fontId="2" fillId="0" borderId="7" xfId="0" applyFont="1" applyBorder="1" applyAlignment="1">
      <alignment vertical="center" wrapText="1"/>
    </xf>
    <xf numFmtId="0" fontId="2" fillId="0" borderId="6" xfId="0" applyFont="1" applyBorder="1" applyAlignment="1">
      <alignment vertical="center" wrapText="1"/>
    </xf>
    <xf numFmtId="0" fontId="2" fillId="3" borderId="7" xfId="0" applyFont="1" applyFill="1" applyBorder="1" applyAlignment="1">
      <alignment vertical="center" wrapText="1"/>
    </xf>
    <xf numFmtId="0" fontId="2" fillId="3" borderId="5" xfId="0" applyFont="1" applyFill="1" applyBorder="1" applyAlignment="1">
      <alignment vertical="center" wrapText="1"/>
    </xf>
    <xf numFmtId="0" fontId="2" fillId="0" borderId="5" xfId="0" applyFont="1" applyBorder="1" applyAlignment="1">
      <alignment vertical="center" wrapText="1"/>
    </xf>
    <xf numFmtId="0" fontId="1" fillId="2" borderId="0" xfId="0" applyFont="1" applyFill="1" applyBorder="1" applyAlignment="1">
      <alignment horizontal="center" vertical="center" wrapText="1"/>
    </xf>
    <xf numFmtId="0" fontId="2" fillId="3" borderId="8" xfId="0" applyFont="1" applyFill="1" applyBorder="1" applyAlignment="1">
      <alignment vertical="center" wrapText="1"/>
    </xf>
    <xf numFmtId="0" fontId="2" fillId="0" borderId="0" xfId="0" applyFont="1"/>
    <xf numFmtId="0" fontId="3" fillId="0" borderId="2" xfId="0" applyFont="1" applyBorder="1" applyAlignment="1" applyProtection="1">
      <alignment vertical="center" wrapText="1"/>
    </xf>
    <xf numFmtId="0" fontId="2" fillId="0" borderId="0"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xf numFmtId="0" fontId="5" fillId="4" borderId="1" xfId="0" applyFont="1" applyFill="1" applyBorder="1" applyAlignment="1" applyProtection="1">
      <alignment horizontal="center"/>
    </xf>
    <xf numFmtId="164" fontId="0" fillId="0" borderId="0" xfId="0" applyNumberFormat="1"/>
    <xf numFmtId="0" fontId="3" fillId="7" borderId="1" xfId="0" applyFont="1" applyFill="1" applyBorder="1" applyAlignment="1" applyProtection="1">
      <alignment horizontal="center" vertical="center" wrapText="1"/>
    </xf>
    <xf numFmtId="4" fontId="3" fillId="7" borderId="10" xfId="0" applyNumberFormat="1" applyFont="1" applyFill="1" applyBorder="1" applyAlignment="1" applyProtection="1">
      <alignment horizontal="center" vertical="center" wrapText="1"/>
      <protection locked="0"/>
    </xf>
    <xf numFmtId="4" fontId="3" fillId="6" borderId="10" xfId="0" applyNumberFormat="1" applyFont="1" applyFill="1" applyBorder="1" applyAlignment="1" applyProtection="1">
      <alignment horizontal="center" vertical="center" wrapText="1"/>
      <protection locked="0"/>
    </xf>
    <xf numFmtId="0" fontId="3" fillId="7" borderId="10" xfId="0" applyFont="1" applyFill="1" applyBorder="1" applyAlignment="1" applyProtection="1">
      <alignment horizontal="center" vertical="center" wrapText="1"/>
    </xf>
    <xf numFmtId="165" fontId="3" fillId="0" borderId="2" xfId="0" applyNumberFormat="1" applyFont="1" applyBorder="1" applyAlignment="1" applyProtection="1">
      <alignment vertical="center" wrapText="1"/>
    </xf>
    <xf numFmtId="165" fontId="3" fillId="0" borderId="1" xfId="0" applyNumberFormat="1" applyFont="1" applyBorder="1" applyAlignment="1" applyProtection="1">
      <alignment vertical="center"/>
      <protection locked="0"/>
    </xf>
    <xf numFmtId="165" fontId="3" fillId="5" borderId="1" xfId="0" applyNumberFormat="1" applyFont="1" applyFill="1" applyBorder="1" applyAlignment="1" applyProtection="1">
      <alignment vertical="center"/>
      <protection locked="0"/>
    </xf>
    <xf numFmtId="165" fontId="3" fillId="0" borderId="1" xfId="0" applyNumberFormat="1" applyFont="1" applyBorder="1" applyAlignment="1" applyProtection="1">
      <alignment vertical="center" wrapText="1"/>
      <protection locked="0"/>
    </xf>
    <xf numFmtId="166" fontId="8" fillId="5" borderId="1" xfId="0" applyNumberFormat="1" applyFont="1" applyFill="1" applyBorder="1" applyAlignment="1" applyProtection="1">
      <alignment vertical="center" wrapText="1"/>
    </xf>
    <xf numFmtId="4" fontId="3" fillId="6" borderId="1" xfId="0" applyNumberFormat="1" applyFont="1" applyFill="1" applyBorder="1" applyAlignment="1" applyProtection="1">
      <alignment horizontal="center" vertical="center" wrapText="1"/>
    </xf>
    <xf numFmtId="165" fontId="9" fillId="5" borderId="1" xfId="0" applyNumberFormat="1" applyFont="1" applyFill="1" applyBorder="1" applyAlignment="1" applyProtection="1">
      <alignment vertical="center"/>
    </xf>
    <xf numFmtId="0" fontId="5" fillId="4" borderId="1" xfId="0" applyFont="1" applyFill="1" applyBorder="1" applyAlignment="1" applyProtection="1">
      <alignment horizontal="center"/>
      <protection locked="0"/>
    </xf>
    <xf numFmtId="4" fontId="3" fillId="7" borderId="10" xfId="0" applyNumberFormat="1" applyFont="1" applyFill="1" applyBorder="1" applyAlignment="1" applyProtection="1">
      <alignment horizontal="center" vertical="center" wrapText="1"/>
    </xf>
    <xf numFmtId="0" fontId="2" fillId="0" borderId="0" xfId="0" applyFont="1" applyProtection="1"/>
    <xf numFmtId="0" fontId="6" fillId="0" borderId="0" xfId="0" applyFont="1" applyProtection="1"/>
    <xf numFmtId="0" fontId="3" fillId="0" borderId="0" xfId="0" applyFont="1" applyProtection="1"/>
    <xf numFmtId="0" fontId="5" fillId="4" borderId="1" xfId="0" applyFont="1" applyFill="1" applyBorder="1" applyAlignment="1" applyProtection="1">
      <alignment wrapText="1"/>
      <protection locked="0"/>
    </xf>
    <xf numFmtId="0" fontId="5" fillId="0" borderId="0" xfId="0" applyFont="1" applyFill="1" applyAlignment="1" applyProtection="1">
      <alignment horizontal="left"/>
    </xf>
    <xf numFmtId="0" fontId="5" fillId="0" borderId="0" xfId="0" applyFont="1" applyFill="1" applyAlignment="1" applyProtection="1">
      <alignment horizontal="right"/>
    </xf>
    <xf numFmtId="0" fontId="2" fillId="0" borderId="0" xfId="0" applyFont="1" applyFill="1" applyBorder="1"/>
    <xf numFmtId="0" fontId="11" fillId="0" borderId="0" xfId="0" applyFont="1" applyProtection="1"/>
    <xf numFmtId="4" fontId="2" fillId="0" borderId="0" xfId="0" applyNumberFormat="1" applyFont="1" applyProtection="1"/>
    <xf numFmtId="0" fontId="12" fillId="0" borderId="0" xfId="0" applyFont="1" applyBorder="1" applyAlignment="1" applyProtection="1">
      <alignment vertical="center" wrapText="1"/>
    </xf>
    <xf numFmtId="0" fontId="3" fillId="0" borderId="0" xfId="0" applyFont="1" applyAlignment="1" applyProtection="1">
      <alignment horizontal="left"/>
    </xf>
    <xf numFmtId="0" fontId="3" fillId="0" borderId="0" xfId="0" applyFont="1" applyAlignment="1" applyProtection="1">
      <alignment horizontal="right"/>
    </xf>
    <xf numFmtId="4" fontId="3" fillId="0" borderId="0" xfId="0" applyNumberFormat="1" applyFont="1" applyProtection="1"/>
    <xf numFmtId="4" fontId="6" fillId="0" borderId="0" xfId="0" applyNumberFormat="1" applyFont="1" applyProtection="1"/>
    <xf numFmtId="4" fontId="6" fillId="0" borderId="0" xfId="0" applyNumberFormat="1" applyFont="1" applyProtection="1">
      <protection locked="0"/>
    </xf>
    <xf numFmtId="0" fontId="6" fillId="0" borderId="0" xfId="0" applyFont="1" applyProtection="1">
      <protection locked="0"/>
    </xf>
    <xf numFmtId="0" fontId="0" fillId="0" borderId="0" xfId="0" applyFont="1"/>
    <xf numFmtId="0" fontId="0" fillId="0" borderId="0" xfId="0" applyFont="1" applyFill="1" applyBorder="1" applyAlignment="1">
      <alignment vertical="center" wrapText="1"/>
    </xf>
    <xf numFmtId="0" fontId="0" fillId="0" borderId="17" xfId="0" applyBorder="1"/>
    <xf numFmtId="0" fontId="0" fillId="0" borderId="18" xfId="0" applyBorder="1"/>
    <xf numFmtId="0" fontId="5" fillId="0" borderId="19" xfId="0" applyFont="1" applyBorder="1" applyProtection="1"/>
    <xf numFmtId="0" fontId="5" fillId="0" borderId="8" xfId="0" applyFont="1" applyBorder="1" applyProtection="1"/>
    <xf numFmtId="0" fontId="5" fillId="0" borderId="20" xfId="0" applyFont="1" applyBorder="1" applyProtection="1"/>
    <xf numFmtId="0" fontId="5" fillId="0" borderId="6" xfId="0" applyFont="1" applyBorder="1" applyProtection="1"/>
    <xf numFmtId="0" fontId="2" fillId="9" borderId="0" xfId="0" applyFont="1" applyFill="1" applyProtection="1"/>
    <xf numFmtId="0" fontId="6" fillId="9" borderId="0" xfId="0" applyFont="1" applyFill="1" applyProtection="1"/>
    <xf numFmtId="0" fontId="5" fillId="9" borderId="0" xfId="0" applyFont="1" applyFill="1" applyProtection="1"/>
    <xf numFmtId="0" fontId="7" fillId="9" borderId="0" xfId="0" applyFont="1" applyFill="1" applyBorder="1" applyAlignment="1" applyProtection="1">
      <alignment vertical="center" wrapText="1"/>
    </xf>
    <xf numFmtId="0" fontId="6" fillId="9" borderId="0" xfId="0" applyFont="1" applyFill="1" applyBorder="1" applyAlignment="1" applyProtection="1">
      <alignment horizontal="left" vertical="center" wrapText="1"/>
    </xf>
    <xf numFmtId="0" fontId="3" fillId="9" borderId="0" xfId="0" applyFont="1" applyFill="1" applyProtection="1"/>
    <xf numFmtId="0" fontId="3" fillId="9" borderId="2" xfId="0" applyFont="1" applyFill="1" applyBorder="1" applyAlignment="1" applyProtection="1">
      <alignment vertical="center" wrapText="1"/>
    </xf>
    <xf numFmtId="0" fontId="6" fillId="9" borderId="0" xfId="0" applyFont="1" applyFill="1" applyAlignment="1" applyProtection="1">
      <alignment vertical="center"/>
    </xf>
    <xf numFmtId="6" fontId="5" fillId="8" borderId="16" xfId="0" applyNumberFormat="1" applyFont="1" applyFill="1" applyBorder="1" applyAlignment="1" applyProtection="1">
      <alignment horizontal="center" vertical="center"/>
      <protection hidden="1"/>
    </xf>
    <xf numFmtId="0" fontId="5" fillId="9" borderId="0" xfId="0" applyFont="1" applyFill="1" applyAlignment="1" applyProtection="1">
      <alignment horizontal="right"/>
    </xf>
    <xf numFmtId="0" fontId="14" fillId="9" borderId="0" xfId="0" applyFont="1" applyFill="1" applyProtection="1"/>
    <xf numFmtId="0" fontId="5" fillId="9" borderId="0" xfId="0" applyFont="1" applyFill="1" applyBorder="1" applyAlignment="1" applyProtection="1">
      <alignment horizontal="center"/>
      <protection locked="0"/>
    </xf>
    <xf numFmtId="0" fontId="5" fillId="4" borderId="23" xfId="0" applyFont="1" applyFill="1" applyBorder="1" applyAlignment="1" applyProtection="1">
      <alignment horizontal="center" vertical="center" wrapText="1"/>
    </xf>
    <xf numFmtId="0" fontId="5" fillId="4" borderId="13" xfId="0" applyFont="1" applyFill="1" applyBorder="1" applyAlignment="1" applyProtection="1">
      <alignment wrapText="1"/>
      <protection locked="0"/>
    </xf>
    <xf numFmtId="0" fontId="5" fillId="4" borderId="15" xfId="0" applyFont="1" applyFill="1" applyBorder="1" applyAlignment="1" applyProtection="1">
      <alignment wrapText="1"/>
      <protection locked="0"/>
    </xf>
    <xf numFmtId="0" fontId="5" fillId="4" borderId="22" xfId="0" applyFont="1" applyFill="1" applyBorder="1" applyAlignment="1" applyProtection="1">
      <alignment wrapText="1"/>
      <protection locked="0"/>
    </xf>
    <xf numFmtId="0" fontId="5" fillId="9" borderId="0" xfId="0" applyFont="1" applyFill="1" applyBorder="1" applyAlignment="1" applyProtection="1">
      <alignment wrapText="1"/>
      <protection locked="0"/>
    </xf>
    <xf numFmtId="0" fontId="5" fillId="9" borderId="0" xfId="0" applyFont="1" applyFill="1" applyBorder="1" applyAlignment="1" applyProtection="1">
      <alignment horizontal="center" vertical="center" wrapText="1"/>
      <protection locked="0"/>
    </xf>
    <xf numFmtId="0" fontId="5" fillId="8" borderId="12" xfId="0" applyFont="1" applyFill="1" applyBorder="1" applyAlignment="1" applyProtection="1">
      <alignment horizontal="center"/>
    </xf>
    <xf numFmtId="6" fontId="5" fillId="4" borderId="14" xfId="0" applyNumberFormat="1" applyFont="1" applyFill="1" applyBorder="1" applyAlignment="1" applyProtection="1">
      <alignment horizontal="center" vertical="center"/>
      <protection hidden="1"/>
    </xf>
    <xf numFmtId="0" fontId="5" fillId="4" borderId="24" xfId="0" applyFont="1" applyFill="1" applyBorder="1" applyAlignment="1" applyProtection="1">
      <alignment horizontal="center" vertical="center" wrapText="1"/>
      <protection locked="0"/>
    </xf>
    <xf numFmtId="0" fontId="5" fillId="4" borderId="25" xfId="0" applyFont="1" applyFill="1" applyBorder="1" applyAlignment="1" applyProtection="1">
      <alignment horizontal="center" vertical="center" wrapText="1"/>
      <protection locked="0"/>
    </xf>
    <xf numFmtId="0" fontId="17" fillId="0" borderId="0" xfId="0" applyFont="1" applyAlignment="1">
      <alignment horizontal="center"/>
    </xf>
    <xf numFmtId="0" fontId="15" fillId="0" borderId="0" xfId="0" applyFont="1" applyAlignment="1">
      <alignment horizontal="center"/>
    </xf>
    <xf numFmtId="0" fontId="18" fillId="0" borderId="0" xfId="0" applyFont="1"/>
    <xf numFmtId="0" fontId="4" fillId="0" borderId="0" xfId="0" applyFont="1" applyAlignment="1"/>
    <xf numFmtId="2" fontId="5" fillId="4" borderId="1" xfId="0" applyNumberFormat="1" applyFont="1" applyFill="1" applyBorder="1" applyAlignment="1" applyProtection="1">
      <alignment horizontal="center" vertical="center" wrapText="1"/>
      <protection locked="0"/>
    </xf>
    <xf numFmtId="0" fontId="5" fillId="8" borderId="36" xfId="0" applyFont="1" applyFill="1" applyBorder="1" applyAlignment="1" applyProtection="1">
      <alignment horizontal="center" wrapText="1"/>
    </xf>
    <xf numFmtId="0" fontId="5" fillId="8" borderId="14" xfId="0" applyFont="1" applyFill="1" applyBorder="1" applyAlignment="1" applyProtection="1">
      <alignment horizontal="center"/>
    </xf>
    <xf numFmtId="0" fontId="5" fillId="8" borderId="13" xfId="0" applyFont="1" applyFill="1" applyBorder="1" applyAlignment="1" applyProtection="1">
      <alignment horizontal="center"/>
    </xf>
    <xf numFmtId="9" fontId="5" fillId="8" borderId="14" xfId="0" applyNumberFormat="1" applyFont="1" applyFill="1" applyBorder="1" applyAlignment="1" applyProtection="1">
      <alignment horizontal="center"/>
    </xf>
    <xf numFmtId="0" fontId="5" fillId="8" borderId="13" xfId="0" applyFont="1" applyFill="1" applyBorder="1" applyAlignment="1" applyProtection="1">
      <alignment horizontal="center" vertical="center"/>
    </xf>
    <xf numFmtId="9" fontId="5" fillId="8" borderId="14" xfId="0" applyNumberFormat="1" applyFont="1" applyFill="1" applyBorder="1" applyAlignment="1" applyProtection="1">
      <alignment horizontal="center" vertical="center"/>
    </xf>
    <xf numFmtId="0" fontId="5" fillId="8" borderId="15" xfId="0" applyFont="1" applyFill="1" applyBorder="1" applyAlignment="1" applyProtection="1">
      <alignment horizontal="center"/>
    </xf>
    <xf numFmtId="9" fontId="5" fillId="8" borderId="16" xfId="0" applyNumberFormat="1" applyFont="1" applyFill="1" applyBorder="1" applyAlignment="1" applyProtection="1">
      <alignment horizontal="center"/>
    </xf>
    <xf numFmtId="0" fontId="0" fillId="9" borderId="0" xfId="0" applyFill="1"/>
    <xf numFmtId="0" fontId="0" fillId="9" borderId="0" xfId="0" applyFill="1" applyBorder="1" applyAlignment="1">
      <alignment wrapText="1"/>
    </xf>
    <xf numFmtId="0" fontId="0" fillId="0" borderId="0" xfId="0" applyAlignment="1">
      <alignment wrapText="1"/>
    </xf>
    <xf numFmtId="2" fontId="5" fillId="4" borderId="22" xfId="0" applyNumberFormat="1" applyFont="1" applyFill="1" applyBorder="1" applyAlignment="1" applyProtection="1">
      <alignment horizontal="center" vertical="center" wrapText="1"/>
      <protection locked="0"/>
    </xf>
    <xf numFmtId="0" fontId="5" fillId="8" borderId="11" xfId="0" applyFont="1" applyFill="1" applyBorder="1" applyAlignment="1" applyProtection="1">
      <alignment horizontal="center" vertical="center" wrapText="1"/>
    </xf>
    <xf numFmtId="0" fontId="5" fillId="8" borderId="21" xfId="0" applyFont="1" applyFill="1" applyBorder="1" applyAlignment="1" applyProtection="1">
      <alignment horizontal="center" vertical="center" wrapText="1"/>
    </xf>
    <xf numFmtId="0" fontId="5" fillId="8" borderId="12" xfId="0" applyFont="1" applyFill="1" applyBorder="1" applyAlignment="1" applyProtection="1">
      <alignment horizontal="center" vertical="center" wrapText="1"/>
    </xf>
    <xf numFmtId="0" fontId="2" fillId="0" borderId="0" xfId="0" applyFont="1" applyFill="1"/>
    <xf numFmtId="6" fontId="5" fillId="9" borderId="0" xfId="0" applyNumberFormat="1" applyFont="1" applyFill="1" applyBorder="1" applyAlignment="1" applyProtection="1">
      <alignment horizontal="center" vertical="center"/>
      <protection hidden="1"/>
    </xf>
    <xf numFmtId="9" fontId="5" fillId="8" borderId="14" xfId="1" applyNumberFormat="1" applyFont="1" applyFill="1" applyBorder="1" applyAlignment="1" applyProtection="1">
      <alignment horizontal="center" vertical="center"/>
      <protection hidden="1"/>
    </xf>
    <xf numFmtId="0" fontId="0" fillId="0" borderId="0" xfId="0" applyFont="1" applyAlignment="1">
      <alignment wrapText="1"/>
    </xf>
    <xf numFmtId="0" fontId="5" fillId="9" borderId="0" xfId="0" applyFont="1" applyFill="1" applyAlignment="1" applyProtection="1">
      <alignment horizontal="left" wrapText="1"/>
    </xf>
    <xf numFmtId="0" fontId="5" fillId="4" borderId="1" xfId="0" applyFont="1" applyFill="1" applyBorder="1" applyAlignment="1" applyProtection="1">
      <alignment horizontal="center"/>
      <protection locked="0"/>
    </xf>
    <xf numFmtId="0" fontId="7" fillId="9" borderId="26" xfId="0" applyFont="1" applyFill="1" applyBorder="1" applyAlignment="1" applyProtection="1">
      <alignment horizontal="left" vertical="center" wrapText="1"/>
    </xf>
    <xf numFmtId="0" fontId="7" fillId="9" borderId="27" xfId="0" applyFont="1" applyFill="1" applyBorder="1" applyAlignment="1" applyProtection="1">
      <alignment horizontal="left" vertical="center" wrapText="1"/>
    </xf>
    <xf numFmtId="0" fontId="7" fillId="9" borderId="28" xfId="0" applyFont="1" applyFill="1" applyBorder="1" applyAlignment="1" applyProtection="1">
      <alignment horizontal="left" vertical="center" wrapText="1"/>
    </xf>
    <xf numFmtId="0" fontId="7" fillId="9" borderId="29" xfId="0" applyFont="1" applyFill="1" applyBorder="1" applyAlignment="1" applyProtection="1">
      <alignment horizontal="left" vertical="center" wrapText="1"/>
    </xf>
    <xf numFmtId="0" fontId="7" fillId="9" borderId="0" xfId="0" applyFont="1" applyFill="1" applyBorder="1" applyAlignment="1" applyProtection="1">
      <alignment horizontal="left" vertical="center" wrapText="1"/>
    </xf>
    <xf numFmtId="0" fontId="7" fillId="9" borderId="30" xfId="0" applyFont="1" applyFill="1" applyBorder="1" applyAlignment="1" applyProtection="1">
      <alignment horizontal="left" vertical="center" wrapText="1"/>
    </xf>
    <xf numFmtId="0" fontId="7" fillId="9" borderId="31" xfId="0" applyFont="1" applyFill="1" applyBorder="1" applyAlignment="1" applyProtection="1">
      <alignment horizontal="left" vertical="center" wrapText="1"/>
    </xf>
    <xf numFmtId="0" fontId="7" fillId="9" borderId="32" xfId="0" applyFont="1" applyFill="1" applyBorder="1" applyAlignment="1" applyProtection="1">
      <alignment horizontal="left" vertical="center" wrapText="1"/>
    </xf>
    <xf numFmtId="0" fontId="7" fillId="9" borderId="33" xfId="0" applyFont="1" applyFill="1" applyBorder="1" applyAlignment="1" applyProtection="1">
      <alignment horizontal="left" vertical="center" wrapText="1"/>
    </xf>
    <xf numFmtId="0" fontId="5" fillId="8" borderId="11" xfId="0" applyFont="1" applyFill="1" applyBorder="1" applyAlignment="1" applyProtection="1">
      <alignment horizontal="right" vertical="center"/>
    </xf>
    <xf numFmtId="0" fontId="5" fillId="8" borderId="21" xfId="0" applyFont="1" applyFill="1" applyBorder="1" applyAlignment="1" applyProtection="1">
      <alignment horizontal="right" vertical="center"/>
    </xf>
    <xf numFmtId="0" fontId="5" fillId="8" borderId="13" xfId="0" applyFont="1" applyFill="1" applyBorder="1" applyAlignment="1" applyProtection="1">
      <alignment horizontal="right" vertical="center"/>
      <protection hidden="1"/>
    </xf>
    <xf numFmtId="0" fontId="5" fillId="8" borderId="1" xfId="0" applyFont="1" applyFill="1" applyBorder="1" applyAlignment="1" applyProtection="1">
      <alignment horizontal="right" vertical="center"/>
      <protection hidden="1"/>
    </xf>
    <xf numFmtId="0" fontId="5" fillId="8" borderId="15" xfId="0" applyFont="1" applyFill="1" applyBorder="1" applyAlignment="1" applyProtection="1">
      <alignment horizontal="right" vertical="center"/>
      <protection hidden="1"/>
    </xf>
    <xf numFmtId="0" fontId="5" fillId="8" borderId="22" xfId="0" applyFont="1" applyFill="1" applyBorder="1" applyAlignment="1" applyProtection="1">
      <alignment horizontal="right" vertical="center"/>
      <protection hidden="1"/>
    </xf>
    <xf numFmtId="0" fontId="5" fillId="9" borderId="0" xfId="0" applyFont="1" applyFill="1" applyBorder="1" applyAlignment="1" applyProtection="1">
      <alignment horizontal="right" vertical="center"/>
      <protection hidden="1"/>
    </xf>
    <xf numFmtId="0" fontId="14" fillId="8" borderId="34" xfId="0" applyFont="1" applyFill="1" applyBorder="1" applyAlignment="1" applyProtection="1">
      <alignment horizontal="center"/>
    </xf>
    <xf numFmtId="0" fontId="14" fillId="8" borderId="35" xfId="0" applyFont="1" applyFill="1" applyBorder="1" applyAlignment="1" applyProtection="1">
      <alignment horizontal="center"/>
    </xf>
    <xf numFmtId="0" fontId="0" fillId="9" borderId="26" xfId="0" applyFill="1" applyBorder="1" applyAlignment="1">
      <alignment horizontal="left" wrapText="1"/>
    </xf>
    <xf numFmtId="0" fontId="0" fillId="9" borderId="27" xfId="0" applyFill="1" applyBorder="1" applyAlignment="1">
      <alignment horizontal="left" wrapText="1"/>
    </xf>
    <xf numFmtId="0" fontId="0" fillId="9" borderId="28" xfId="0" applyFill="1" applyBorder="1" applyAlignment="1">
      <alignment horizontal="left" wrapText="1"/>
    </xf>
    <xf numFmtId="0" fontId="0" fillId="9" borderId="29" xfId="0" applyFill="1" applyBorder="1" applyAlignment="1">
      <alignment horizontal="left" wrapText="1"/>
    </xf>
    <xf numFmtId="0" fontId="0" fillId="9" borderId="0" xfId="0" applyFill="1" applyBorder="1" applyAlignment="1">
      <alignment horizontal="left" wrapText="1"/>
    </xf>
    <xf numFmtId="0" fontId="0" fillId="9" borderId="30" xfId="0" applyFill="1" applyBorder="1" applyAlignment="1">
      <alignment horizontal="left" wrapText="1"/>
    </xf>
    <xf numFmtId="0" fontId="0" fillId="9" borderId="31" xfId="0" applyFill="1" applyBorder="1" applyAlignment="1">
      <alignment horizontal="left" wrapText="1"/>
    </xf>
    <xf numFmtId="0" fontId="0" fillId="9" borderId="32" xfId="0" applyFill="1" applyBorder="1" applyAlignment="1">
      <alignment horizontal="left" wrapText="1"/>
    </xf>
    <xf numFmtId="0" fontId="0" fillId="9" borderId="33" xfId="0" applyFill="1" applyBorder="1" applyAlignment="1">
      <alignment horizontal="left" wrapText="1"/>
    </xf>
    <xf numFmtId="0" fontId="13" fillId="0" borderId="0" xfId="0" applyFont="1" applyBorder="1" applyAlignment="1" applyProtection="1">
      <alignment horizontal="left" vertical="center" wrapText="1"/>
    </xf>
    <xf numFmtId="4" fontId="5" fillId="4" borderId="1" xfId="0" applyNumberFormat="1" applyFont="1" applyFill="1" applyBorder="1" applyAlignment="1" applyProtection="1">
      <alignment horizontal="center"/>
      <protection locked="0"/>
    </xf>
    <xf numFmtId="0" fontId="3" fillId="7" borderId="2" xfId="0" applyFont="1" applyFill="1" applyBorder="1" applyAlignment="1" applyProtection="1">
      <alignment horizontal="center" vertical="center" wrapText="1"/>
      <protection locked="0"/>
    </xf>
    <xf numFmtId="0" fontId="3" fillId="7" borderId="9" xfId="0" applyFont="1" applyFill="1" applyBorder="1" applyAlignment="1" applyProtection="1">
      <alignment horizontal="center" vertical="center" wrapText="1"/>
      <protection locked="0"/>
    </xf>
    <xf numFmtId="0" fontId="3" fillId="7" borderId="10" xfId="0" applyFont="1" applyFill="1" applyBorder="1" applyAlignment="1" applyProtection="1">
      <alignment horizontal="center" vertical="center" wrapText="1"/>
      <protection locked="0"/>
    </xf>
    <xf numFmtId="0" fontId="6" fillId="0" borderId="2" xfId="0" applyFont="1" applyBorder="1" applyAlignment="1" applyProtection="1">
      <alignment horizontal="center" wrapText="1"/>
      <protection locked="0"/>
    </xf>
    <xf numFmtId="0" fontId="6" fillId="0" borderId="9" xfId="0" applyFont="1" applyBorder="1" applyAlignment="1" applyProtection="1">
      <alignment horizontal="center" wrapText="1"/>
      <protection locked="0"/>
    </xf>
    <xf numFmtId="0" fontId="6" fillId="0" borderId="10" xfId="0" applyFont="1" applyBorder="1" applyAlignment="1" applyProtection="1">
      <alignment horizontal="center" wrapText="1"/>
      <protection locked="0"/>
    </xf>
    <xf numFmtId="4" fontId="3" fillId="6" borderId="2" xfId="0" applyNumberFormat="1" applyFont="1" applyFill="1" applyBorder="1" applyAlignment="1" applyProtection="1">
      <alignment horizontal="center"/>
    </xf>
    <xf numFmtId="4" fontId="3" fillId="6" borderId="9" xfId="0" applyNumberFormat="1" applyFont="1" applyFill="1" applyBorder="1" applyAlignment="1" applyProtection="1">
      <alignment horizontal="center"/>
    </xf>
    <xf numFmtId="4" fontId="3" fillId="6" borderId="10" xfId="0" applyNumberFormat="1" applyFont="1" applyFill="1" applyBorder="1" applyAlignment="1" applyProtection="1">
      <alignment horizontal="center"/>
    </xf>
    <xf numFmtId="4" fontId="3" fillId="7" borderId="2" xfId="0" applyNumberFormat="1" applyFont="1" applyFill="1" applyBorder="1" applyAlignment="1" applyProtection="1">
      <alignment horizontal="center" vertical="center" wrapText="1"/>
    </xf>
    <xf numFmtId="4" fontId="3" fillId="7" borderId="9" xfId="0" applyNumberFormat="1" applyFont="1" applyFill="1" applyBorder="1" applyAlignment="1" applyProtection="1">
      <alignment horizontal="center" vertical="center" wrapText="1"/>
    </xf>
    <xf numFmtId="4" fontId="3" fillId="7" borderId="10" xfId="0" applyNumberFormat="1" applyFont="1" applyFill="1" applyBorder="1" applyAlignment="1" applyProtection="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FFCD9B"/>
      <color rgb="FFFFF2E5"/>
      <color rgb="FFEBEBFF"/>
      <color rgb="FFABABFF"/>
      <color rgb="FFFFAD5B"/>
      <color rgb="FFCFAFE7"/>
      <color rgb="FFFFB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numRef>
              <c:f>Sheet1!$I$4:$I$13</c:f>
              <c:numCache>
                <c:formatCode>General</c:formatCode>
                <c:ptCount val="10"/>
                <c:pt idx="0">
                  <c:v>13</c:v>
                </c:pt>
                <c:pt idx="1">
                  <c:v>12.5</c:v>
                </c:pt>
                <c:pt idx="2">
                  <c:v>12</c:v>
                </c:pt>
                <c:pt idx="3">
                  <c:v>11.5</c:v>
                </c:pt>
                <c:pt idx="4">
                  <c:v>11</c:v>
                </c:pt>
                <c:pt idx="5">
                  <c:v>10.5</c:v>
                </c:pt>
                <c:pt idx="6">
                  <c:v>10</c:v>
                </c:pt>
                <c:pt idx="7">
                  <c:v>9.5</c:v>
                </c:pt>
                <c:pt idx="8">
                  <c:v>9</c:v>
                </c:pt>
                <c:pt idx="9">
                  <c:v>8.5</c:v>
                </c:pt>
              </c:numCache>
            </c:numRef>
          </c:cat>
          <c:val>
            <c:numRef>
              <c:f>Sheet1!$M$4:$M$13</c:f>
              <c:numCache>
                <c:formatCode>General</c:formatCode>
                <c:ptCount val="10"/>
                <c:pt idx="0">
                  <c:v>1.0714285714285714</c:v>
                </c:pt>
                <c:pt idx="1">
                  <c:v>1.0595238095238095</c:v>
                </c:pt>
                <c:pt idx="2">
                  <c:v>1.0476190476190477</c:v>
                </c:pt>
                <c:pt idx="3">
                  <c:v>1.0357142857142858</c:v>
                </c:pt>
                <c:pt idx="4">
                  <c:v>1.0238095238095237</c:v>
                </c:pt>
                <c:pt idx="5">
                  <c:v>1.0119047619047619</c:v>
                </c:pt>
                <c:pt idx="6">
                  <c:v>1</c:v>
                </c:pt>
                <c:pt idx="7">
                  <c:v>0.98809523809523814</c:v>
                </c:pt>
                <c:pt idx="8">
                  <c:v>0.97619047619047616</c:v>
                </c:pt>
                <c:pt idx="9">
                  <c:v>0.9642857142857143</c:v>
                </c:pt>
              </c:numCache>
            </c:numRef>
          </c:val>
          <c:extLst>
            <c:ext xmlns:c16="http://schemas.microsoft.com/office/drawing/2014/chart" uri="{C3380CC4-5D6E-409C-BE32-E72D297353CC}">
              <c16:uniqueId val="{00000000-46FA-4098-9436-BFDC1BB18F43}"/>
            </c:ext>
          </c:extLst>
        </c:ser>
        <c:dLbls>
          <c:showLegendKey val="0"/>
          <c:showVal val="0"/>
          <c:showCatName val="0"/>
          <c:showSerName val="0"/>
          <c:showPercent val="0"/>
          <c:showBubbleSize val="0"/>
        </c:dLbls>
        <c:gapWidth val="150"/>
        <c:axId val="499186824"/>
        <c:axId val="499196008"/>
      </c:barChart>
      <c:lineChart>
        <c:grouping val="standard"/>
        <c:varyColors val="0"/>
        <c:ser>
          <c:idx val="1"/>
          <c:order val="1"/>
          <c:spPr>
            <a:ln w="28575" cap="rnd">
              <a:solidFill>
                <a:schemeClr val="accent2"/>
              </a:solidFill>
              <a:round/>
            </a:ln>
            <a:effectLst/>
          </c:spPr>
          <c:marker>
            <c:symbol val="none"/>
          </c:marker>
          <c:val>
            <c:numRef>
              <c:f>Sheet1!$N$4:$N$13</c:f>
              <c:numCache>
                <c:formatCode>General</c:formatCode>
                <c:ptCount val="10"/>
                <c:pt idx="0">
                  <c:v>1</c:v>
                </c:pt>
                <c:pt idx="1">
                  <c:v>1</c:v>
                </c:pt>
                <c:pt idx="2">
                  <c:v>1</c:v>
                </c:pt>
                <c:pt idx="3">
                  <c:v>1</c:v>
                </c:pt>
                <c:pt idx="4">
                  <c:v>1</c:v>
                </c:pt>
                <c:pt idx="5">
                  <c:v>1</c:v>
                </c:pt>
                <c:pt idx="6">
                  <c:v>1</c:v>
                </c:pt>
                <c:pt idx="7">
                  <c:v>1</c:v>
                </c:pt>
                <c:pt idx="8">
                  <c:v>1</c:v>
                </c:pt>
                <c:pt idx="9">
                  <c:v>1</c:v>
                </c:pt>
              </c:numCache>
            </c:numRef>
          </c:val>
          <c:smooth val="0"/>
          <c:extLst>
            <c:ext xmlns:c16="http://schemas.microsoft.com/office/drawing/2014/chart" uri="{C3380CC4-5D6E-409C-BE32-E72D297353CC}">
              <c16:uniqueId val="{00000001-46FA-4098-9436-BFDC1BB18F43}"/>
            </c:ext>
          </c:extLst>
        </c:ser>
        <c:dLbls>
          <c:showLegendKey val="0"/>
          <c:showVal val="0"/>
          <c:showCatName val="0"/>
          <c:showSerName val="0"/>
          <c:showPercent val="0"/>
          <c:showBubbleSize val="0"/>
        </c:dLbls>
        <c:marker val="1"/>
        <c:smooth val="0"/>
        <c:axId val="499186824"/>
        <c:axId val="499196008"/>
      </c:lineChart>
      <c:catAx>
        <c:axId val="499186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9196008"/>
        <c:crosses val="autoZero"/>
        <c:auto val="1"/>
        <c:lblAlgn val="ctr"/>
        <c:lblOffset val="100"/>
        <c:noMultiLvlLbl val="0"/>
      </c:catAx>
      <c:valAx>
        <c:axId val="4991960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91868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11906</xdr:colOff>
      <xdr:row>18</xdr:row>
      <xdr:rowOff>166686</xdr:rowOff>
    </xdr:from>
    <xdr:to>
      <xdr:col>22</xdr:col>
      <xdr:colOff>202406</xdr:colOff>
      <xdr:row>42</xdr:row>
      <xdr:rowOff>149725</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178594" y="4512467"/>
          <a:ext cx="12942093" cy="4555039"/>
        </a:xfrm>
        <a:prstGeom prst="rect">
          <a:avLst/>
        </a:prstGeom>
      </xdr:spPr>
    </xdr:pic>
    <xdr:clientData/>
  </xdr:twoCellAnchor>
  <xdr:twoCellAnchor>
    <xdr:from>
      <xdr:col>1</xdr:col>
      <xdr:colOff>190500</xdr:colOff>
      <xdr:row>24</xdr:row>
      <xdr:rowOff>47626</xdr:rowOff>
    </xdr:from>
    <xdr:to>
      <xdr:col>1</xdr:col>
      <xdr:colOff>369093</xdr:colOff>
      <xdr:row>25</xdr:row>
      <xdr:rowOff>95251</xdr:rowOff>
    </xdr:to>
    <xdr:sp macro="" textlink="">
      <xdr:nvSpPr>
        <xdr:cNvPr id="2" name="TextBox 1">
          <a:extLst>
            <a:ext uri="{FF2B5EF4-FFF2-40B4-BE49-F238E27FC236}">
              <a16:creationId xmlns:a16="http://schemas.microsoft.com/office/drawing/2014/main" id="{B08D5660-6564-4878-A196-A3FF064A6B62}"/>
            </a:ext>
          </a:extLst>
        </xdr:cNvPr>
        <xdr:cNvSpPr txBox="1"/>
      </xdr:nvSpPr>
      <xdr:spPr>
        <a:xfrm>
          <a:off x="357188" y="5536407"/>
          <a:ext cx="178593"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E</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542925</xdr:colOff>
      <xdr:row>1</xdr:row>
      <xdr:rowOff>28574</xdr:rowOff>
    </xdr:from>
    <xdr:to>
      <xdr:col>25</xdr:col>
      <xdr:colOff>504825</xdr:colOff>
      <xdr:row>20</xdr:row>
      <xdr:rowOff>171449</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riso\AppData\Local\Microsoft\Windows\Temporary%20Internet%20Files\Content.Outlook\4D95EBI6\MCO%20VBP%20QIP%20Performance%20Report%205-3-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BP-QIP Performance Table"/>
      <sheetName val="Drop Down Menu"/>
      <sheetName val="EIP (Draft) Pairings"/>
      <sheetName val="Drop Downs (Hidden Tab)"/>
    </sheetNames>
    <sheetDataSet>
      <sheetData sheetId="0"/>
      <sheetData sheetId="1">
        <row r="38">
          <cell r="B38" t="str">
            <v>Rural</v>
          </cell>
          <cell r="C38" t="str">
            <v>Non_Rural</v>
          </cell>
        </row>
      </sheetData>
      <sheetData sheetId="2">
        <row r="21">
          <cell r="C21" t="str">
            <v>Affinity Health Plan</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52"/>
  <sheetViews>
    <sheetView topLeftCell="C1" zoomScale="85" zoomScaleNormal="85" workbookViewId="0">
      <selection activeCell="I28" sqref="I28"/>
    </sheetView>
  </sheetViews>
  <sheetFormatPr defaultColWidth="9.140625" defaultRowHeight="8.25" x14ac:dyDescent="0.15"/>
  <cols>
    <col min="1" max="1" width="4.5703125" style="56" hidden="1" customWidth="1"/>
    <col min="2" max="2" width="23.85546875" style="56" hidden="1" customWidth="1"/>
    <col min="3" max="3" width="2.28515625" style="56" customWidth="1"/>
    <col min="4" max="4" width="44.5703125" style="56" customWidth="1"/>
    <col min="5" max="5" width="39.85546875" style="56" customWidth="1"/>
    <col min="6" max="6" width="25" style="56" bestFit="1" customWidth="1"/>
    <col min="7" max="7" width="26.5703125" style="56" customWidth="1"/>
    <col min="8" max="8" width="25" style="56" bestFit="1" customWidth="1"/>
    <col min="9" max="9" width="23.42578125" style="56" customWidth="1"/>
    <col min="10" max="10" width="25" style="56" bestFit="1" customWidth="1"/>
    <col min="11" max="11" width="25.5703125" style="56" customWidth="1"/>
    <col min="12" max="12" width="32.85546875" style="56" customWidth="1"/>
    <col min="13" max="13" width="22.42578125" style="56" customWidth="1"/>
    <col min="14" max="16384" width="9.140625" style="56"/>
  </cols>
  <sheetData>
    <row r="1" spans="4:10" ht="13.5" customHeight="1" x14ac:dyDescent="0.15"/>
    <row r="2" spans="4:10" ht="19.5" customHeight="1" x14ac:dyDescent="0.25">
      <c r="D2" s="65" t="s">
        <v>156</v>
      </c>
      <c r="E2" s="65"/>
    </row>
    <row r="3" spans="4:10" ht="19.5" customHeight="1" x14ac:dyDescent="0.15"/>
    <row r="4" spans="4:10" s="55" customFormat="1" ht="15" customHeight="1" x14ac:dyDescent="0.2">
      <c r="D4" s="103" t="s">
        <v>159</v>
      </c>
      <c r="E4" s="104"/>
      <c r="F4" s="104"/>
      <c r="G4" s="104"/>
      <c r="H4" s="105"/>
    </row>
    <row r="5" spans="4:10" ht="8.25" customHeight="1" x14ac:dyDescent="0.15">
      <c r="D5" s="106"/>
      <c r="E5" s="107"/>
      <c r="F5" s="107"/>
      <c r="G5" s="107"/>
      <c r="H5" s="108"/>
    </row>
    <row r="6" spans="4:10" ht="27.75" customHeight="1" x14ac:dyDescent="0.15">
      <c r="D6" s="106"/>
      <c r="E6" s="107"/>
      <c r="F6" s="107"/>
      <c r="G6" s="107"/>
      <c r="H6" s="108"/>
    </row>
    <row r="7" spans="4:10" ht="33" customHeight="1" x14ac:dyDescent="0.2">
      <c r="D7" s="106"/>
      <c r="E7" s="107"/>
      <c r="F7" s="107"/>
      <c r="G7" s="107"/>
      <c r="H7" s="108"/>
      <c r="I7" s="57"/>
      <c r="J7" s="57"/>
    </row>
    <row r="8" spans="4:10" ht="33" customHeight="1" x14ac:dyDescent="0.2">
      <c r="D8" s="106"/>
      <c r="E8" s="107"/>
      <c r="F8" s="107"/>
      <c r="G8" s="107"/>
      <c r="H8" s="108"/>
      <c r="I8" s="57"/>
      <c r="J8" s="57"/>
    </row>
    <row r="9" spans="4:10" ht="71.25" customHeight="1" x14ac:dyDescent="0.2">
      <c r="D9" s="106"/>
      <c r="E9" s="107"/>
      <c r="F9" s="107"/>
      <c r="G9" s="107"/>
      <c r="H9" s="108"/>
      <c r="I9" s="57"/>
      <c r="J9" s="57"/>
    </row>
    <row r="10" spans="4:10" ht="146.25" customHeight="1" x14ac:dyDescent="0.2">
      <c r="D10" s="109"/>
      <c r="E10" s="110"/>
      <c r="F10" s="110"/>
      <c r="G10" s="110"/>
      <c r="H10" s="111"/>
      <c r="I10" s="57"/>
      <c r="J10" s="57"/>
    </row>
    <row r="11" spans="4:10" ht="12.75" customHeight="1" x14ac:dyDescent="0.15">
      <c r="D11" s="58"/>
      <c r="E11" s="58"/>
      <c r="F11" s="58"/>
      <c r="G11" s="58"/>
      <c r="H11" s="58"/>
    </row>
    <row r="12" spans="4:10" ht="12.75" customHeight="1" x14ac:dyDescent="0.15">
      <c r="D12" s="59"/>
      <c r="E12" s="59"/>
      <c r="F12" s="59"/>
      <c r="G12" s="59"/>
      <c r="H12" s="60"/>
    </row>
    <row r="13" spans="4:10" ht="16.5" customHeight="1" x14ac:dyDescent="0.2">
      <c r="D13" s="64" t="s">
        <v>67</v>
      </c>
      <c r="E13" s="102" t="s">
        <v>98</v>
      </c>
      <c r="F13" s="102"/>
      <c r="H13" s="60"/>
    </row>
    <row r="14" spans="4:10" ht="16.5" customHeight="1" x14ac:dyDescent="0.2">
      <c r="D14" s="64" t="s">
        <v>79</v>
      </c>
      <c r="E14" s="102"/>
      <c r="F14" s="102"/>
      <c r="H14" s="60"/>
    </row>
    <row r="15" spans="4:10" ht="16.5" customHeight="1" x14ac:dyDescent="0.2">
      <c r="D15" s="64" t="s">
        <v>137</v>
      </c>
      <c r="E15" s="102" t="s">
        <v>131</v>
      </c>
      <c r="F15" s="102"/>
      <c r="H15" s="60"/>
    </row>
    <row r="16" spans="4:10" ht="16.5" customHeight="1" x14ac:dyDescent="0.2">
      <c r="D16" s="64" t="s">
        <v>142</v>
      </c>
      <c r="E16" s="102"/>
      <c r="F16" s="102"/>
      <c r="H16" s="60"/>
    </row>
    <row r="17" spans="2:9" ht="16.5" customHeight="1" x14ac:dyDescent="0.2">
      <c r="D17" s="64" t="s">
        <v>143</v>
      </c>
      <c r="E17" s="102"/>
      <c r="F17" s="102"/>
      <c r="H17" s="60"/>
    </row>
    <row r="18" spans="2:9" ht="16.5" customHeight="1" thickBot="1" x14ac:dyDescent="0.25">
      <c r="D18" s="64"/>
      <c r="E18" s="64"/>
      <c r="F18" s="66"/>
      <c r="G18" s="66"/>
      <c r="H18" s="60"/>
    </row>
    <row r="19" spans="2:9" ht="39.75" customHeight="1" x14ac:dyDescent="0.15">
      <c r="D19" s="94" t="s">
        <v>47</v>
      </c>
      <c r="E19" s="95" t="s">
        <v>149</v>
      </c>
      <c r="F19" s="67"/>
      <c r="G19" s="67"/>
      <c r="H19" s="95" t="s">
        <v>127</v>
      </c>
      <c r="I19" s="96" t="s">
        <v>138</v>
      </c>
    </row>
    <row r="20" spans="2:9" ht="35.25" customHeight="1" x14ac:dyDescent="0.2">
      <c r="B20" s="61"/>
      <c r="D20" s="68"/>
      <c r="E20" s="34"/>
      <c r="F20" s="81"/>
      <c r="G20" s="81"/>
      <c r="H20" s="81"/>
      <c r="I20" s="75"/>
    </row>
    <row r="21" spans="2:9" ht="35.25" customHeight="1" x14ac:dyDescent="0.2">
      <c r="B21" s="61"/>
      <c r="D21" s="68"/>
      <c r="E21" s="34"/>
      <c r="F21" s="81"/>
      <c r="G21" s="81"/>
      <c r="H21" s="81"/>
      <c r="I21" s="75"/>
    </row>
    <row r="22" spans="2:9" ht="35.25" customHeight="1" x14ac:dyDescent="0.2">
      <c r="B22" s="61"/>
      <c r="D22" s="68"/>
      <c r="E22" s="34"/>
      <c r="F22" s="81"/>
      <c r="G22" s="81"/>
      <c r="H22" s="81"/>
      <c r="I22" s="75"/>
    </row>
    <row r="23" spans="2:9" ht="35.25" customHeight="1" x14ac:dyDescent="0.2">
      <c r="B23" s="61"/>
      <c r="D23" s="68"/>
      <c r="E23" s="34"/>
      <c r="F23" s="81"/>
      <c r="G23" s="81"/>
      <c r="H23" s="81"/>
      <c r="I23" s="75"/>
    </row>
    <row r="24" spans="2:9" ht="35.25" customHeight="1" x14ac:dyDescent="0.2">
      <c r="B24" s="61"/>
      <c r="D24" s="68"/>
      <c r="E24" s="34"/>
      <c r="F24" s="81"/>
      <c r="G24" s="81"/>
      <c r="H24" s="81"/>
      <c r="I24" s="75"/>
    </row>
    <row r="25" spans="2:9" ht="35.25" customHeight="1" thickBot="1" x14ac:dyDescent="0.25">
      <c r="B25" s="61"/>
      <c r="D25" s="69"/>
      <c r="E25" s="70"/>
      <c r="F25" s="93"/>
      <c r="G25" s="93"/>
      <c r="H25" s="93"/>
      <c r="I25" s="76"/>
    </row>
    <row r="26" spans="2:9" ht="8.25" customHeight="1" thickBot="1" x14ac:dyDescent="0.25">
      <c r="B26" s="61"/>
      <c r="D26" s="71"/>
      <c r="E26" s="71"/>
      <c r="F26" s="72"/>
      <c r="G26" s="72"/>
      <c r="H26" s="72"/>
      <c r="I26" s="72"/>
    </row>
    <row r="27" spans="2:9" ht="17.25" customHeight="1" x14ac:dyDescent="0.25">
      <c r="B27" s="61"/>
      <c r="D27" s="119" t="s">
        <v>157</v>
      </c>
      <c r="E27" s="120"/>
      <c r="G27" s="112" t="s">
        <v>136</v>
      </c>
      <c r="H27" s="113"/>
      <c r="I27" s="73">
        <f>COUNTIF(I20:I25,"Yes")</f>
        <v>0</v>
      </c>
    </row>
    <row r="28" spans="2:9" s="62" customFormat="1" ht="17.25" customHeight="1" x14ac:dyDescent="0.2">
      <c r="B28" s="61"/>
      <c r="D28" s="82" t="s">
        <v>128</v>
      </c>
      <c r="E28" s="83" t="s">
        <v>129</v>
      </c>
      <c r="G28" s="114" t="s">
        <v>158</v>
      </c>
      <c r="H28" s="115"/>
      <c r="I28" s="74"/>
    </row>
    <row r="29" spans="2:9" s="62" customFormat="1" ht="17.25" customHeight="1" x14ac:dyDescent="0.2">
      <c r="B29" s="61"/>
      <c r="D29" s="84">
        <v>0</v>
      </c>
      <c r="E29" s="85">
        <v>0</v>
      </c>
      <c r="G29" s="114" t="s">
        <v>135</v>
      </c>
      <c r="H29" s="115"/>
      <c r="I29" s="99">
        <f>IF(I27&gt;=4, 1, I27/4)</f>
        <v>0</v>
      </c>
    </row>
    <row r="30" spans="2:9" s="62" customFormat="1" ht="17.25" customHeight="1" thickBot="1" x14ac:dyDescent="0.3">
      <c r="B30" s="61"/>
      <c r="D30" s="86">
        <v>1</v>
      </c>
      <c r="E30" s="87">
        <v>0.25</v>
      </c>
      <c r="G30" s="116" t="s">
        <v>139</v>
      </c>
      <c r="H30" s="117"/>
      <c r="I30" s="63">
        <f>I28*I29</f>
        <v>0</v>
      </c>
    </row>
    <row r="31" spans="2:9" ht="17.25" customHeight="1" x14ac:dyDescent="0.15">
      <c r="B31" s="61"/>
      <c r="D31" s="86">
        <v>2</v>
      </c>
      <c r="E31" s="87">
        <v>0.5</v>
      </c>
      <c r="G31" s="118"/>
      <c r="H31" s="118"/>
      <c r="I31" s="98"/>
    </row>
    <row r="32" spans="2:9" ht="17.25" customHeight="1" x14ac:dyDescent="0.15">
      <c r="B32" s="61"/>
      <c r="D32" s="86">
        <v>3</v>
      </c>
      <c r="E32" s="87">
        <v>0.75</v>
      </c>
    </row>
    <row r="33" spans="2:9" ht="17.25" customHeight="1" x14ac:dyDescent="0.2">
      <c r="B33" s="61"/>
      <c r="D33" s="84">
        <v>4</v>
      </c>
      <c r="E33" s="85">
        <v>1</v>
      </c>
    </row>
    <row r="34" spans="2:9" ht="17.25" customHeight="1" x14ac:dyDescent="0.2">
      <c r="B34" s="61"/>
      <c r="D34" s="84">
        <v>5</v>
      </c>
      <c r="E34" s="85">
        <v>1</v>
      </c>
    </row>
    <row r="35" spans="2:9" ht="17.25" customHeight="1" thickBot="1" x14ac:dyDescent="0.25">
      <c r="D35" s="88">
        <v>6</v>
      </c>
      <c r="E35" s="89">
        <v>1</v>
      </c>
    </row>
    <row r="37" spans="2:9" ht="23.25" customHeight="1" x14ac:dyDescent="0.25">
      <c r="D37" s="65" t="s">
        <v>144</v>
      </c>
    </row>
    <row r="38" spans="2:9" ht="39" customHeight="1" x14ac:dyDescent="0.2">
      <c r="D38" s="101" t="s">
        <v>160</v>
      </c>
      <c r="E38" s="101"/>
      <c r="F38" s="101"/>
      <c r="G38" s="101"/>
      <c r="H38" s="101"/>
      <c r="I38" s="101"/>
    </row>
    <row r="39" spans="2:9" ht="25.5" customHeight="1" x14ac:dyDescent="0.15"/>
    <row r="40" spans="2:9" ht="25.5" customHeight="1" x14ac:dyDescent="0.15"/>
    <row r="41" spans="2:9" ht="25.5" customHeight="1" x14ac:dyDescent="0.15"/>
    <row r="42" spans="2:9" ht="25.5" customHeight="1" x14ac:dyDescent="0.15"/>
    <row r="43" spans="2:9" ht="25.5" customHeight="1" x14ac:dyDescent="0.15"/>
    <row r="44" spans="2:9" ht="25.5" customHeight="1" x14ac:dyDescent="0.15"/>
    <row r="45" spans="2:9" ht="25.5" customHeight="1" x14ac:dyDescent="0.15"/>
    <row r="46" spans="2:9" ht="25.5" customHeight="1" x14ac:dyDescent="0.15"/>
    <row r="47" spans="2:9" ht="25.5" customHeight="1" x14ac:dyDescent="0.15"/>
    <row r="48" spans="2:9" ht="25.5" customHeight="1" x14ac:dyDescent="0.15"/>
    <row r="49" ht="25.5" customHeight="1" x14ac:dyDescent="0.15"/>
    <row r="50" ht="25.5" customHeight="1" x14ac:dyDescent="0.15"/>
    <row r="51" ht="25.5" customHeight="1" x14ac:dyDescent="0.15"/>
    <row r="52" ht="25.5" customHeight="1" x14ac:dyDescent="0.15"/>
  </sheetData>
  <dataConsolidate/>
  <mergeCells count="13">
    <mergeCell ref="D4:H10"/>
    <mergeCell ref="G27:H27"/>
    <mergeCell ref="G29:H29"/>
    <mergeCell ref="G30:H30"/>
    <mergeCell ref="G31:H31"/>
    <mergeCell ref="D27:E27"/>
    <mergeCell ref="G28:H28"/>
    <mergeCell ref="E13:F13"/>
    <mergeCell ref="D38:I38"/>
    <mergeCell ref="E16:F16"/>
    <mergeCell ref="E17:F17"/>
    <mergeCell ref="E15:F15"/>
    <mergeCell ref="E14:F14"/>
  </mergeCells>
  <dataValidations count="2">
    <dataValidation type="list" allowBlank="1" showInputMessage="1" showErrorMessage="1" sqref="E15" xr:uid="{00000000-0002-0000-0000-000000000000}">
      <formula1>Beds</formula1>
    </dataValidation>
    <dataValidation type="list" allowBlank="1" showInputMessage="1" showErrorMessage="1" sqref="D20:D26 E26" xr:uid="{00000000-0002-0000-0000-000001000000}">
      <formula1>INDIRECT($E$15)</formula1>
    </dataValidation>
  </dataValidations>
  <pageMargins left="0.7" right="0.7" top="0.75" bottom="0.75" header="0.3" footer="0.3"/>
  <pageSetup fitToHeight="0"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2000000}">
          <x14:formula1>
            <xm:f>'Drop Downs (Hidden Tab)'!$I$8:$I$9</xm:f>
          </x14:formula1>
          <xm:sqref>E16</xm:sqref>
        </x14:dataValidation>
        <x14:dataValidation type="list" showInputMessage="1" showErrorMessage="1" xr:uid="{00000000-0002-0000-0000-000003000000}">
          <x14:formula1>
            <xm:f>'Drop Downs (Hidden Tab)'!$O$5:$O$7</xm:f>
          </x14:formula1>
          <xm:sqref>I20:I25</xm:sqref>
        </x14:dataValidation>
        <x14:dataValidation type="list" allowBlank="1" showInputMessage="1" showErrorMessage="1" xr:uid="{00000000-0002-0000-0000-000004000000}">
          <x14:formula1>
            <xm:f>'Drop Downs (Hidden Tab)'!$L$9:$L$10</xm:f>
          </x14:formula1>
          <xm:sqref>E17</xm:sqref>
        </x14:dataValidation>
        <x14:dataValidation type="list" allowBlank="1" showInputMessage="1" showErrorMessage="1" xr:uid="{00000000-0002-0000-0000-000005000000}">
          <x14:formula1>
            <xm:f>'Drop Downs (Hidden Tab)'!$I$7:$I$9</xm:f>
          </x14:formula1>
          <xm:sqref>F19</xm:sqref>
        </x14:dataValidation>
        <x14:dataValidation type="list" showInputMessage="1" showErrorMessage="1" xr:uid="{00000000-0002-0000-0000-000006000000}">
          <x14:formula1>
            <xm:f>'Drop Downs (Hidden Tab)'!$L$8:$L$10</xm:f>
          </x14:formula1>
          <xm:sqref>G19</xm:sqref>
        </x14:dataValidation>
        <x14:dataValidation type="list" showInputMessage="1" showErrorMessage="1" xr:uid="{00000000-0002-0000-0000-000007000000}">
          <x14:formula1>
            <xm:f>'Pairings Table'!$A$41:$A$62</xm:f>
          </x14:formula1>
          <xm:sqref>E13:F13</xm:sqref>
        </x14:dataValidation>
        <x14:dataValidation type="list" showInputMessage="1" showErrorMessage="1" xr:uid="{00000000-0002-0000-0000-000008000000}">
          <x14:formula1>
            <xm:f>'Pairings Table'!$A$29:$A$38</xm:f>
          </x14:formula1>
          <xm:sqref>E14:F14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20"/>
  <sheetViews>
    <sheetView workbookViewId="0">
      <selection activeCell="B39" sqref="B39"/>
    </sheetView>
  </sheetViews>
  <sheetFormatPr defaultRowHeight="15" x14ac:dyDescent="0.25"/>
  <cols>
    <col min="2" max="2" width="66" bestFit="1" customWidth="1"/>
    <col min="4" max="4" width="58.140625" bestFit="1" customWidth="1"/>
  </cols>
  <sheetData>
    <row r="2" spans="2:4" x14ac:dyDescent="0.25">
      <c r="B2" s="77" t="s">
        <v>141</v>
      </c>
      <c r="C2" s="78"/>
      <c r="D2" s="77" t="s">
        <v>140</v>
      </c>
    </row>
    <row r="3" spans="2:4" x14ac:dyDescent="0.25">
      <c r="B3" s="79" t="s">
        <v>25</v>
      </c>
      <c r="D3" s="79" t="s">
        <v>26</v>
      </c>
    </row>
    <row r="4" spans="2:4" x14ac:dyDescent="0.25">
      <c r="B4" s="79" t="s">
        <v>26</v>
      </c>
      <c r="D4" s="79" t="s">
        <v>27</v>
      </c>
    </row>
    <row r="5" spans="2:4" x14ac:dyDescent="0.25">
      <c r="B5" s="79" t="s">
        <v>27</v>
      </c>
      <c r="D5" s="79" t="s">
        <v>28</v>
      </c>
    </row>
    <row r="6" spans="2:4" x14ac:dyDescent="0.25">
      <c r="B6" s="79" t="s">
        <v>28</v>
      </c>
      <c r="D6" s="79" t="s">
        <v>29</v>
      </c>
    </row>
    <row r="7" spans="2:4" x14ac:dyDescent="0.25">
      <c r="B7" s="79" t="s">
        <v>29</v>
      </c>
      <c r="D7" s="79" t="s">
        <v>30</v>
      </c>
    </row>
    <row r="8" spans="2:4" x14ac:dyDescent="0.25">
      <c r="B8" s="79" t="s">
        <v>30</v>
      </c>
      <c r="D8" s="79" t="s">
        <v>31</v>
      </c>
    </row>
    <row r="9" spans="2:4" x14ac:dyDescent="0.25">
      <c r="B9" s="79" t="s">
        <v>31</v>
      </c>
      <c r="D9" s="79" t="s">
        <v>32</v>
      </c>
    </row>
    <row r="10" spans="2:4" x14ac:dyDescent="0.25">
      <c r="B10" s="79" t="s">
        <v>32</v>
      </c>
      <c r="D10" s="79" t="s">
        <v>37</v>
      </c>
    </row>
    <row r="11" spans="2:4" x14ac:dyDescent="0.25">
      <c r="B11" s="79" t="s">
        <v>33</v>
      </c>
      <c r="D11" s="79" t="s">
        <v>33</v>
      </c>
    </row>
    <row r="12" spans="2:4" x14ac:dyDescent="0.25">
      <c r="B12" s="79" t="s">
        <v>34</v>
      </c>
      <c r="D12" s="79" t="s">
        <v>42</v>
      </c>
    </row>
    <row r="13" spans="2:4" x14ac:dyDescent="0.25">
      <c r="B13" s="79" t="s">
        <v>35</v>
      </c>
      <c r="D13" s="79" t="s">
        <v>35</v>
      </c>
    </row>
    <row r="14" spans="2:4" x14ac:dyDescent="0.25">
      <c r="B14" s="79" t="s">
        <v>36</v>
      </c>
      <c r="D14" s="79" t="s">
        <v>43</v>
      </c>
    </row>
    <row r="15" spans="2:4" x14ac:dyDescent="0.25">
      <c r="B15" s="79" t="s">
        <v>37</v>
      </c>
      <c r="D15" s="79" t="s">
        <v>44</v>
      </c>
    </row>
    <row r="16" spans="2:4" x14ac:dyDescent="0.25">
      <c r="B16" s="79" t="s">
        <v>38</v>
      </c>
    </row>
    <row r="17" spans="2:2" x14ac:dyDescent="0.25">
      <c r="B17" s="79" t="s">
        <v>39</v>
      </c>
    </row>
    <row r="18" spans="2:2" x14ac:dyDescent="0.25">
      <c r="B18" s="79" t="s">
        <v>40</v>
      </c>
    </row>
    <row r="19" spans="2:2" x14ac:dyDescent="0.25">
      <c r="B19" s="79" t="s">
        <v>41</v>
      </c>
    </row>
    <row r="20" spans="2:2" x14ac:dyDescent="0.25">
      <c r="B20" s="79"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V26"/>
  <sheetViews>
    <sheetView topLeftCell="A13" zoomScale="80" zoomScaleNormal="80" workbookViewId="0">
      <selection activeCell="X28" sqref="X28"/>
    </sheetView>
  </sheetViews>
  <sheetFormatPr defaultRowHeight="15" x14ac:dyDescent="0.25"/>
  <cols>
    <col min="1" max="1" width="2.42578125" style="90" customWidth="1"/>
    <col min="2" max="16384" width="9.140625" style="90"/>
  </cols>
  <sheetData>
    <row r="1" spans="2:22" ht="9.75" customHeight="1" x14ac:dyDescent="0.25"/>
    <row r="2" spans="2:22" ht="15" customHeight="1" x14ac:dyDescent="0.25">
      <c r="B2" s="121" t="s">
        <v>155</v>
      </c>
      <c r="C2" s="122"/>
      <c r="D2" s="122"/>
      <c r="E2" s="122"/>
      <c r="F2" s="122"/>
      <c r="G2" s="122"/>
      <c r="H2" s="122"/>
      <c r="I2" s="122"/>
      <c r="J2" s="122"/>
      <c r="K2" s="122"/>
      <c r="L2" s="122"/>
      <c r="M2" s="122"/>
      <c r="N2" s="122"/>
      <c r="O2" s="122"/>
      <c r="P2" s="122"/>
      <c r="Q2" s="122"/>
      <c r="R2" s="122"/>
      <c r="S2" s="122"/>
      <c r="T2" s="122"/>
      <c r="U2" s="122"/>
      <c r="V2" s="123"/>
    </row>
    <row r="3" spans="2:22" x14ac:dyDescent="0.25">
      <c r="B3" s="124"/>
      <c r="C3" s="125"/>
      <c r="D3" s="125"/>
      <c r="E3" s="125"/>
      <c r="F3" s="125"/>
      <c r="G3" s="125"/>
      <c r="H3" s="125"/>
      <c r="I3" s="125"/>
      <c r="J3" s="125"/>
      <c r="K3" s="125"/>
      <c r="L3" s="125"/>
      <c r="M3" s="125"/>
      <c r="N3" s="125"/>
      <c r="O3" s="125"/>
      <c r="P3" s="125"/>
      <c r="Q3" s="125"/>
      <c r="R3" s="125"/>
      <c r="S3" s="125"/>
      <c r="T3" s="125"/>
      <c r="U3" s="125"/>
      <c r="V3" s="126"/>
    </row>
    <row r="4" spans="2:22" x14ac:dyDescent="0.25">
      <c r="B4" s="124"/>
      <c r="C4" s="125"/>
      <c r="D4" s="125"/>
      <c r="E4" s="125"/>
      <c r="F4" s="125"/>
      <c r="G4" s="125"/>
      <c r="H4" s="125"/>
      <c r="I4" s="125"/>
      <c r="J4" s="125"/>
      <c r="K4" s="125"/>
      <c r="L4" s="125"/>
      <c r="M4" s="125"/>
      <c r="N4" s="125"/>
      <c r="O4" s="125"/>
      <c r="P4" s="125"/>
      <c r="Q4" s="125"/>
      <c r="R4" s="125"/>
      <c r="S4" s="125"/>
      <c r="T4" s="125"/>
      <c r="U4" s="125"/>
      <c r="V4" s="126"/>
    </row>
    <row r="5" spans="2:22" ht="12.75" customHeight="1" x14ac:dyDescent="0.25">
      <c r="B5" s="124"/>
      <c r="C5" s="125"/>
      <c r="D5" s="125"/>
      <c r="E5" s="125"/>
      <c r="F5" s="125"/>
      <c r="G5" s="125"/>
      <c r="H5" s="125"/>
      <c r="I5" s="125"/>
      <c r="J5" s="125"/>
      <c r="K5" s="125"/>
      <c r="L5" s="125"/>
      <c r="M5" s="125"/>
      <c r="N5" s="125"/>
      <c r="O5" s="125"/>
      <c r="P5" s="125"/>
      <c r="Q5" s="125"/>
      <c r="R5" s="125"/>
      <c r="S5" s="125"/>
      <c r="T5" s="125"/>
      <c r="U5" s="125"/>
      <c r="V5" s="126"/>
    </row>
    <row r="6" spans="2:22" x14ac:dyDescent="0.25">
      <c r="B6" s="124"/>
      <c r="C6" s="125"/>
      <c r="D6" s="125"/>
      <c r="E6" s="125"/>
      <c r="F6" s="125"/>
      <c r="G6" s="125"/>
      <c r="H6" s="125"/>
      <c r="I6" s="125"/>
      <c r="J6" s="125"/>
      <c r="K6" s="125"/>
      <c r="L6" s="125"/>
      <c r="M6" s="125"/>
      <c r="N6" s="125"/>
      <c r="O6" s="125"/>
      <c r="P6" s="125"/>
      <c r="Q6" s="125"/>
      <c r="R6" s="125"/>
      <c r="S6" s="125"/>
      <c r="T6" s="125"/>
      <c r="U6" s="125"/>
      <c r="V6" s="126"/>
    </row>
    <row r="7" spans="2:22" x14ac:dyDescent="0.25">
      <c r="B7" s="124"/>
      <c r="C7" s="125"/>
      <c r="D7" s="125"/>
      <c r="E7" s="125"/>
      <c r="F7" s="125"/>
      <c r="G7" s="125"/>
      <c r="H7" s="125"/>
      <c r="I7" s="125"/>
      <c r="J7" s="125"/>
      <c r="K7" s="125"/>
      <c r="L7" s="125"/>
      <c r="M7" s="125"/>
      <c r="N7" s="125"/>
      <c r="O7" s="125"/>
      <c r="P7" s="125"/>
      <c r="Q7" s="125"/>
      <c r="R7" s="125"/>
      <c r="S7" s="125"/>
      <c r="T7" s="125"/>
      <c r="U7" s="125"/>
      <c r="V7" s="126"/>
    </row>
    <row r="8" spans="2:22" x14ac:dyDescent="0.25">
      <c r="B8" s="124"/>
      <c r="C8" s="125"/>
      <c r="D8" s="125"/>
      <c r="E8" s="125"/>
      <c r="F8" s="125"/>
      <c r="G8" s="125"/>
      <c r="H8" s="125"/>
      <c r="I8" s="125"/>
      <c r="J8" s="125"/>
      <c r="K8" s="125"/>
      <c r="L8" s="125"/>
      <c r="M8" s="125"/>
      <c r="N8" s="125"/>
      <c r="O8" s="125"/>
      <c r="P8" s="125"/>
      <c r="Q8" s="125"/>
      <c r="R8" s="125"/>
      <c r="S8" s="125"/>
      <c r="T8" s="125"/>
      <c r="U8" s="125"/>
      <c r="V8" s="126"/>
    </row>
    <row r="9" spans="2:22" x14ac:dyDescent="0.25">
      <c r="B9" s="124"/>
      <c r="C9" s="125"/>
      <c r="D9" s="125"/>
      <c r="E9" s="125"/>
      <c r="F9" s="125"/>
      <c r="G9" s="125"/>
      <c r="H9" s="125"/>
      <c r="I9" s="125"/>
      <c r="J9" s="125"/>
      <c r="K9" s="125"/>
      <c r="L9" s="125"/>
      <c r="M9" s="125"/>
      <c r="N9" s="125"/>
      <c r="O9" s="125"/>
      <c r="P9" s="125"/>
      <c r="Q9" s="125"/>
      <c r="R9" s="125"/>
      <c r="S9" s="125"/>
      <c r="T9" s="125"/>
      <c r="U9" s="125"/>
      <c r="V9" s="126"/>
    </row>
    <row r="10" spans="2:22" x14ac:dyDescent="0.25">
      <c r="B10" s="124"/>
      <c r="C10" s="125"/>
      <c r="D10" s="125"/>
      <c r="E10" s="125"/>
      <c r="F10" s="125"/>
      <c r="G10" s="125"/>
      <c r="H10" s="125"/>
      <c r="I10" s="125"/>
      <c r="J10" s="125"/>
      <c r="K10" s="125"/>
      <c r="L10" s="125"/>
      <c r="M10" s="125"/>
      <c r="N10" s="125"/>
      <c r="O10" s="125"/>
      <c r="P10" s="125"/>
      <c r="Q10" s="125"/>
      <c r="R10" s="125"/>
      <c r="S10" s="125"/>
      <c r="T10" s="125"/>
      <c r="U10" s="125"/>
      <c r="V10" s="126"/>
    </row>
    <row r="11" spans="2:22" x14ac:dyDescent="0.25">
      <c r="B11" s="124"/>
      <c r="C11" s="125"/>
      <c r="D11" s="125"/>
      <c r="E11" s="125"/>
      <c r="F11" s="125"/>
      <c r="G11" s="125"/>
      <c r="H11" s="125"/>
      <c r="I11" s="125"/>
      <c r="J11" s="125"/>
      <c r="K11" s="125"/>
      <c r="L11" s="125"/>
      <c r="M11" s="125"/>
      <c r="N11" s="125"/>
      <c r="O11" s="125"/>
      <c r="P11" s="125"/>
      <c r="Q11" s="125"/>
      <c r="R11" s="125"/>
      <c r="S11" s="125"/>
      <c r="T11" s="125"/>
      <c r="U11" s="125"/>
      <c r="V11" s="126"/>
    </row>
    <row r="12" spans="2:22" x14ac:dyDescent="0.25">
      <c r="B12" s="124"/>
      <c r="C12" s="125"/>
      <c r="D12" s="125"/>
      <c r="E12" s="125"/>
      <c r="F12" s="125"/>
      <c r="G12" s="125"/>
      <c r="H12" s="125"/>
      <c r="I12" s="125"/>
      <c r="J12" s="125"/>
      <c r="K12" s="125"/>
      <c r="L12" s="125"/>
      <c r="M12" s="125"/>
      <c r="N12" s="125"/>
      <c r="O12" s="125"/>
      <c r="P12" s="125"/>
      <c r="Q12" s="125"/>
      <c r="R12" s="125"/>
      <c r="S12" s="125"/>
      <c r="T12" s="125"/>
      <c r="U12" s="125"/>
      <c r="V12" s="126"/>
    </row>
    <row r="13" spans="2:22" x14ac:dyDescent="0.25">
      <c r="B13" s="124"/>
      <c r="C13" s="125"/>
      <c r="D13" s="125"/>
      <c r="E13" s="125"/>
      <c r="F13" s="125"/>
      <c r="G13" s="125"/>
      <c r="H13" s="125"/>
      <c r="I13" s="125"/>
      <c r="J13" s="125"/>
      <c r="K13" s="125"/>
      <c r="L13" s="125"/>
      <c r="M13" s="125"/>
      <c r="N13" s="125"/>
      <c r="O13" s="125"/>
      <c r="P13" s="125"/>
      <c r="Q13" s="125"/>
      <c r="R13" s="125"/>
      <c r="S13" s="125"/>
      <c r="T13" s="125"/>
      <c r="U13" s="125"/>
      <c r="V13" s="126"/>
    </row>
    <row r="14" spans="2:22" x14ac:dyDescent="0.25">
      <c r="B14" s="124"/>
      <c r="C14" s="125"/>
      <c r="D14" s="125"/>
      <c r="E14" s="125"/>
      <c r="F14" s="125"/>
      <c r="G14" s="125"/>
      <c r="H14" s="125"/>
      <c r="I14" s="125"/>
      <c r="J14" s="125"/>
      <c r="K14" s="125"/>
      <c r="L14" s="125"/>
      <c r="M14" s="125"/>
      <c r="N14" s="125"/>
      <c r="O14" s="125"/>
      <c r="P14" s="125"/>
      <c r="Q14" s="125"/>
      <c r="R14" s="125"/>
      <c r="S14" s="125"/>
      <c r="T14" s="125"/>
      <c r="U14" s="125"/>
      <c r="V14" s="126"/>
    </row>
    <row r="15" spans="2:22" x14ac:dyDescent="0.25">
      <c r="B15" s="124"/>
      <c r="C15" s="125"/>
      <c r="D15" s="125"/>
      <c r="E15" s="125"/>
      <c r="F15" s="125"/>
      <c r="G15" s="125"/>
      <c r="H15" s="125"/>
      <c r="I15" s="125"/>
      <c r="J15" s="125"/>
      <c r="K15" s="125"/>
      <c r="L15" s="125"/>
      <c r="M15" s="125"/>
      <c r="N15" s="125"/>
      <c r="O15" s="125"/>
      <c r="P15" s="125"/>
      <c r="Q15" s="125"/>
      <c r="R15" s="125"/>
      <c r="S15" s="125"/>
      <c r="T15" s="125"/>
      <c r="U15" s="125"/>
      <c r="V15" s="126"/>
    </row>
    <row r="16" spans="2:22" ht="70.5" customHeight="1" x14ac:dyDescent="0.25">
      <c r="B16" s="124"/>
      <c r="C16" s="125"/>
      <c r="D16" s="125"/>
      <c r="E16" s="125"/>
      <c r="F16" s="125"/>
      <c r="G16" s="125"/>
      <c r="H16" s="125"/>
      <c r="I16" s="125"/>
      <c r="J16" s="125"/>
      <c r="K16" s="125"/>
      <c r="L16" s="125"/>
      <c r="M16" s="125"/>
      <c r="N16" s="125"/>
      <c r="O16" s="125"/>
      <c r="P16" s="125"/>
      <c r="Q16" s="125"/>
      <c r="R16" s="125"/>
      <c r="S16" s="125"/>
      <c r="T16" s="125"/>
      <c r="U16" s="125"/>
      <c r="V16" s="126"/>
    </row>
    <row r="17" spans="2:22" x14ac:dyDescent="0.25">
      <c r="B17" s="124"/>
      <c r="C17" s="125"/>
      <c r="D17" s="125"/>
      <c r="E17" s="125"/>
      <c r="F17" s="125"/>
      <c r="G17" s="125"/>
      <c r="H17" s="125"/>
      <c r="I17" s="125"/>
      <c r="J17" s="125"/>
      <c r="K17" s="125"/>
      <c r="L17" s="125"/>
      <c r="M17" s="125"/>
      <c r="N17" s="125"/>
      <c r="O17" s="125"/>
      <c r="P17" s="125"/>
      <c r="Q17" s="125"/>
      <c r="R17" s="125"/>
      <c r="S17" s="125"/>
      <c r="T17" s="125"/>
      <c r="U17" s="125"/>
      <c r="V17" s="126"/>
    </row>
    <row r="18" spans="2:22" ht="39" customHeight="1" x14ac:dyDescent="0.25">
      <c r="B18" s="127"/>
      <c r="C18" s="128"/>
      <c r="D18" s="128"/>
      <c r="E18" s="128"/>
      <c r="F18" s="128"/>
      <c r="G18" s="128"/>
      <c r="H18" s="128"/>
      <c r="I18" s="128"/>
      <c r="J18" s="128"/>
      <c r="K18" s="128"/>
      <c r="L18" s="128"/>
      <c r="M18" s="128"/>
      <c r="N18" s="128"/>
      <c r="O18" s="128"/>
      <c r="P18" s="128"/>
      <c r="Q18" s="128"/>
      <c r="R18" s="128"/>
      <c r="S18" s="128"/>
      <c r="T18" s="128"/>
      <c r="U18" s="128"/>
      <c r="V18" s="129"/>
    </row>
    <row r="19" spans="2:22" x14ac:dyDescent="0.25">
      <c r="B19" s="91"/>
      <c r="C19" s="91"/>
      <c r="D19" s="91"/>
      <c r="E19" s="91"/>
      <c r="F19" s="91"/>
      <c r="G19" s="91"/>
      <c r="H19" s="91"/>
      <c r="I19" s="91"/>
      <c r="J19" s="91"/>
      <c r="K19" s="91"/>
      <c r="L19" s="91"/>
      <c r="M19" s="91"/>
      <c r="N19" s="91"/>
      <c r="O19" s="91"/>
      <c r="P19" s="91"/>
      <c r="Q19" s="91"/>
      <c r="R19" s="91"/>
    </row>
    <row r="20" spans="2:22" x14ac:dyDescent="0.25">
      <c r="B20" s="91"/>
      <c r="C20" s="91"/>
      <c r="D20" s="91"/>
      <c r="E20" s="91"/>
      <c r="F20" s="91"/>
      <c r="G20" s="91"/>
      <c r="H20" s="91"/>
      <c r="I20" s="91"/>
      <c r="J20" s="91"/>
      <c r="K20" s="91"/>
      <c r="L20" s="91"/>
      <c r="M20" s="91"/>
      <c r="N20" s="91"/>
      <c r="O20" s="91"/>
      <c r="P20" s="91"/>
      <c r="Q20" s="91"/>
      <c r="R20" s="91"/>
    </row>
    <row r="21" spans="2:22" x14ac:dyDescent="0.25">
      <c r="B21" s="91"/>
      <c r="C21" s="91"/>
      <c r="D21" s="91"/>
      <c r="E21" s="91"/>
      <c r="F21" s="91"/>
      <c r="G21" s="91"/>
      <c r="H21" s="91"/>
      <c r="I21" s="91"/>
      <c r="J21" s="91"/>
      <c r="K21" s="91"/>
      <c r="L21" s="91"/>
      <c r="M21" s="91"/>
      <c r="N21" s="91"/>
      <c r="O21" s="91"/>
      <c r="P21" s="91"/>
      <c r="Q21" s="91"/>
      <c r="R21" s="91"/>
    </row>
    <row r="22" spans="2:22" x14ac:dyDescent="0.25">
      <c r="B22" s="91"/>
      <c r="C22" s="91"/>
      <c r="D22" s="91"/>
      <c r="E22" s="91"/>
      <c r="F22" s="91"/>
      <c r="G22" s="91"/>
      <c r="H22" s="91"/>
      <c r="I22" s="91"/>
      <c r="J22" s="91"/>
      <c r="K22" s="91"/>
      <c r="L22" s="91"/>
      <c r="M22" s="91"/>
      <c r="N22" s="91"/>
      <c r="O22" s="91"/>
      <c r="P22" s="91"/>
      <c r="Q22" s="91"/>
      <c r="R22" s="91"/>
    </row>
    <row r="23" spans="2:22" x14ac:dyDescent="0.25">
      <c r="B23" s="91"/>
      <c r="C23" s="91"/>
      <c r="D23" s="91"/>
      <c r="E23" s="91"/>
      <c r="F23" s="91"/>
      <c r="G23" s="91"/>
      <c r="H23" s="91"/>
      <c r="I23" s="91"/>
      <c r="J23" s="91"/>
      <c r="K23" s="91"/>
      <c r="L23" s="91"/>
      <c r="M23" s="91"/>
      <c r="N23" s="91"/>
      <c r="O23" s="91"/>
      <c r="P23" s="91"/>
      <c r="Q23" s="91"/>
      <c r="R23" s="91"/>
    </row>
    <row r="24" spans="2:22" x14ac:dyDescent="0.25">
      <c r="B24" s="91"/>
      <c r="C24" s="91"/>
      <c r="D24" s="91"/>
      <c r="E24" s="91"/>
      <c r="F24" s="91"/>
      <c r="G24" s="91"/>
      <c r="H24" s="91"/>
      <c r="I24" s="91"/>
      <c r="J24" s="91"/>
      <c r="K24" s="91"/>
      <c r="L24" s="91"/>
      <c r="M24" s="91"/>
      <c r="N24" s="91"/>
      <c r="O24" s="91"/>
      <c r="P24" s="91"/>
      <c r="Q24" s="91"/>
      <c r="R24" s="91"/>
    </row>
    <row r="25" spans="2:22" x14ac:dyDescent="0.25">
      <c r="B25" s="91"/>
      <c r="C25" s="91"/>
      <c r="D25" s="91"/>
      <c r="E25" s="91"/>
      <c r="F25" s="91"/>
      <c r="G25" s="91"/>
      <c r="H25" s="91"/>
      <c r="I25" s="91"/>
      <c r="J25" s="91"/>
      <c r="K25" s="91"/>
      <c r="L25" s="91"/>
      <c r="M25" s="91"/>
      <c r="N25" s="91"/>
      <c r="O25" s="91"/>
      <c r="P25" s="91"/>
      <c r="Q25" s="91"/>
      <c r="R25" s="91"/>
    </row>
    <row r="26" spans="2:22" x14ac:dyDescent="0.25">
      <c r="B26" s="91"/>
      <c r="C26" s="91"/>
      <c r="D26" s="91"/>
      <c r="E26" s="91"/>
      <c r="F26" s="91"/>
      <c r="G26" s="91"/>
      <c r="H26" s="91"/>
      <c r="I26" s="91"/>
      <c r="J26" s="91"/>
      <c r="K26" s="91"/>
      <c r="L26" s="91"/>
      <c r="M26" s="91"/>
      <c r="N26" s="91"/>
      <c r="O26" s="91"/>
      <c r="P26" s="91"/>
      <c r="Q26" s="91"/>
      <c r="R26" s="91"/>
    </row>
  </sheetData>
  <mergeCells count="1">
    <mergeCell ref="B2:V1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D2:N13"/>
  <sheetViews>
    <sheetView workbookViewId="0">
      <selection activeCell="J24" sqref="J24"/>
    </sheetView>
  </sheetViews>
  <sheetFormatPr defaultRowHeight="15" x14ac:dyDescent="0.25"/>
  <cols>
    <col min="4" max="4" width="17.7109375" bestFit="1" customWidth="1"/>
  </cols>
  <sheetData>
    <row r="2" spans="4:14" x14ac:dyDescent="0.25">
      <c r="E2" t="s">
        <v>105</v>
      </c>
      <c r="F2" t="s">
        <v>106</v>
      </c>
      <c r="G2" t="s">
        <v>107</v>
      </c>
      <c r="H2" t="s">
        <v>108</v>
      </c>
      <c r="I2" t="s">
        <v>111</v>
      </c>
      <c r="J2" t="s">
        <v>110</v>
      </c>
      <c r="M2" t="s">
        <v>112</v>
      </c>
    </row>
    <row r="3" spans="4:14" x14ac:dyDescent="0.25">
      <c r="D3" t="s">
        <v>109</v>
      </c>
      <c r="E3">
        <v>10</v>
      </c>
      <c r="F3">
        <v>11</v>
      </c>
      <c r="G3">
        <v>9</v>
      </c>
      <c r="H3">
        <v>12</v>
      </c>
      <c r="J3">
        <f>AVERAGE(E3:H3)</f>
        <v>10.5</v>
      </c>
    </row>
    <row r="4" spans="4:14" x14ac:dyDescent="0.25">
      <c r="D4" t="s">
        <v>113</v>
      </c>
      <c r="F4">
        <f>F3</f>
        <v>11</v>
      </c>
      <c r="G4">
        <f t="shared" ref="G4:H4" si="0">G3</f>
        <v>9</v>
      </c>
      <c r="H4">
        <f t="shared" si="0"/>
        <v>12</v>
      </c>
      <c r="I4">
        <v>13</v>
      </c>
      <c r="J4">
        <f>AVERAGE(F4:I4)</f>
        <v>11.25</v>
      </c>
      <c r="M4">
        <f>J4/$J$3</f>
        <v>1.0714285714285714</v>
      </c>
      <c r="N4">
        <v>1</v>
      </c>
    </row>
    <row r="5" spans="4:14" x14ac:dyDescent="0.25">
      <c r="D5" t="s">
        <v>114</v>
      </c>
      <c r="F5">
        <f t="shared" ref="F5:F13" si="1">F4</f>
        <v>11</v>
      </c>
      <c r="G5">
        <f t="shared" ref="G5:G13" si="2">G4</f>
        <v>9</v>
      </c>
      <c r="H5">
        <f t="shared" ref="H5:H13" si="3">H4</f>
        <v>12</v>
      </c>
      <c r="I5">
        <v>12.5</v>
      </c>
      <c r="J5">
        <f t="shared" ref="J5:J13" si="4">AVERAGE(F5:I5)</f>
        <v>11.125</v>
      </c>
      <c r="M5">
        <f t="shared" ref="M5:M13" si="5">J5/$J$3</f>
        <v>1.0595238095238095</v>
      </c>
      <c r="N5">
        <v>1</v>
      </c>
    </row>
    <row r="6" spans="4:14" x14ac:dyDescent="0.25">
      <c r="D6" t="s">
        <v>115</v>
      </c>
      <c r="F6">
        <f t="shared" si="1"/>
        <v>11</v>
      </c>
      <c r="G6">
        <f t="shared" si="2"/>
        <v>9</v>
      </c>
      <c r="H6">
        <f t="shared" si="3"/>
        <v>12</v>
      </c>
      <c r="I6">
        <v>12</v>
      </c>
      <c r="J6">
        <f t="shared" si="4"/>
        <v>11</v>
      </c>
      <c r="M6">
        <f t="shared" si="5"/>
        <v>1.0476190476190477</v>
      </c>
      <c r="N6">
        <v>1</v>
      </c>
    </row>
    <row r="7" spans="4:14" x14ac:dyDescent="0.25">
      <c r="D7" t="s">
        <v>116</v>
      </c>
      <c r="F7">
        <f t="shared" si="1"/>
        <v>11</v>
      </c>
      <c r="G7">
        <f t="shared" si="2"/>
        <v>9</v>
      </c>
      <c r="H7">
        <f t="shared" si="3"/>
        <v>12</v>
      </c>
      <c r="I7">
        <v>11.5</v>
      </c>
      <c r="J7">
        <f t="shared" si="4"/>
        <v>10.875</v>
      </c>
      <c r="M7">
        <f t="shared" si="5"/>
        <v>1.0357142857142858</v>
      </c>
      <c r="N7">
        <v>1</v>
      </c>
    </row>
    <row r="8" spans="4:14" x14ac:dyDescent="0.25">
      <c r="D8" t="s">
        <v>117</v>
      </c>
      <c r="F8">
        <f t="shared" si="1"/>
        <v>11</v>
      </c>
      <c r="G8">
        <f t="shared" si="2"/>
        <v>9</v>
      </c>
      <c r="H8">
        <f t="shared" si="3"/>
        <v>12</v>
      </c>
      <c r="I8">
        <v>11</v>
      </c>
      <c r="J8">
        <f t="shared" si="4"/>
        <v>10.75</v>
      </c>
      <c r="M8">
        <f t="shared" si="5"/>
        <v>1.0238095238095237</v>
      </c>
      <c r="N8">
        <v>1</v>
      </c>
    </row>
    <row r="9" spans="4:14" x14ac:dyDescent="0.25">
      <c r="D9" t="s">
        <v>118</v>
      </c>
      <c r="F9">
        <f t="shared" si="1"/>
        <v>11</v>
      </c>
      <c r="G9">
        <f t="shared" si="2"/>
        <v>9</v>
      </c>
      <c r="H9">
        <f t="shared" si="3"/>
        <v>12</v>
      </c>
      <c r="I9">
        <v>10.5</v>
      </c>
      <c r="J9">
        <f t="shared" si="4"/>
        <v>10.625</v>
      </c>
      <c r="M9">
        <f t="shared" si="5"/>
        <v>1.0119047619047619</v>
      </c>
      <c r="N9">
        <v>1</v>
      </c>
    </row>
    <row r="10" spans="4:14" x14ac:dyDescent="0.25">
      <c r="D10" t="s">
        <v>119</v>
      </c>
      <c r="F10">
        <f t="shared" si="1"/>
        <v>11</v>
      </c>
      <c r="G10">
        <f t="shared" si="2"/>
        <v>9</v>
      </c>
      <c r="H10">
        <f t="shared" si="3"/>
        <v>12</v>
      </c>
      <c r="I10">
        <v>10</v>
      </c>
      <c r="J10">
        <f t="shared" si="4"/>
        <v>10.5</v>
      </c>
      <c r="M10">
        <f t="shared" si="5"/>
        <v>1</v>
      </c>
      <c r="N10">
        <v>1</v>
      </c>
    </row>
    <row r="11" spans="4:14" x14ac:dyDescent="0.25">
      <c r="D11" t="s">
        <v>120</v>
      </c>
      <c r="F11">
        <f t="shared" si="1"/>
        <v>11</v>
      </c>
      <c r="G11">
        <f t="shared" si="2"/>
        <v>9</v>
      </c>
      <c r="H11">
        <f t="shared" si="3"/>
        <v>12</v>
      </c>
      <c r="I11">
        <v>9.5</v>
      </c>
      <c r="J11">
        <f t="shared" si="4"/>
        <v>10.375</v>
      </c>
      <c r="M11">
        <f t="shared" si="5"/>
        <v>0.98809523809523814</v>
      </c>
      <c r="N11">
        <v>1</v>
      </c>
    </row>
    <row r="12" spans="4:14" x14ac:dyDescent="0.25">
      <c r="D12" t="s">
        <v>121</v>
      </c>
      <c r="F12">
        <f t="shared" si="1"/>
        <v>11</v>
      </c>
      <c r="G12">
        <f t="shared" si="2"/>
        <v>9</v>
      </c>
      <c r="H12">
        <f t="shared" si="3"/>
        <v>12</v>
      </c>
      <c r="I12">
        <v>9</v>
      </c>
      <c r="J12">
        <f t="shared" si="4"/>
        <v>10.25</v>
      </c>
      <c r="M12">
        <f t="shared" si="5"/>
        <v>0.97619047619047616</v>
      </c>
      <c r="N12">
        <v>1</v>
      </c>
    </row>
    <row r="13" spans="4:14" x14ac:dyDescent="0.25">
      <c r="D13" t="s">
        <v>122</v>
      </c>
      <c r="F13">
        <f t="shared" si="1"/>
        <v>11</v>
      </c>
      <c r="G13">
        <f t="shared" si="2"/>
        <v>9</v>
      </c>
      <c r="H13">
        <f t="shared" si="3"/>
        <v>12</v>
      </c>
      <c r="I13">
        <v>8.5</v>
      </c>
      <c r="J13">
        <f t="shared" si="4"/>
        <v>10.125</v>
      </c>
      <c r="M13">
        <f t="shared" si="5"/>
        <v>0.9642857142857143</v>
      </c>
      <c r="N13">
        <v>1</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2:T61"/>
  <sheetViews>
    <sheetView topLeftCell="E7" zoomScaleNormal="100" workbookViewId="0">
      <selection activeCell="H47" sqref="H47"/>
    </sheetView>
  </sheetViews>
  <sheetFormatPr defaultColWidth="9.140625" defaultRowHeight="8.25" x14ac:dyDescent="0.15"/>
  <cols>
    <col min="1" max="1" width="4.140625" style="32" hidden="1" customWidth="1"/>
    <col min="2" max="2" width="6.42578125" style="32" hidden="1" customWidth="1"/>
    <col min="3" max="3" width="10.42578125" style="32" hidden="1" customWidth="1"/>
    <col min="4" max="4" width="2.28515625" style="32" customWidth="1"/>
    <col min="5" max="5" width="30.140625" style="32" customWidth="1"/>
    <col min="6" max="6" width="12.140625" style="32" customWidth="1"/>
    <col min="7" max="7" width="16.85546875" style="44" customWidth="1"/>
    <col min="8" max="9" width="26.7109375" style="44" customWidth="1"/>
    <col min="10" max="12" width="20.85546875" style="44" customWidth="1"/>
    <col min="13" max="13" width="21" style="32" customWidth="1"/>
    <col min="14" max="14" width="16.85546875" style="32" customWidth="1"/>
    <col min="15" max="19" width="13.85546875" style="32" customWidth="1"/>
    <col min="20" max="16384" width="9.140625" style="32"/>
  </cols>
  <sheetData>
    <row r="2" spans="1:20" s="31" customFormat="1" ht="11.25" x14ac:dyDescent="0.2">
      <c r="E2" s="38" t="s">
        <v>81</v>
      </c>
      <c r="F2" s="38"/>
      <c r="G2" s="39"/>
      <c r="H2" s="39"/>
      <c r="I2" s="39"/>
      <c r="J2" s="39"/>
      <c r="K2" s="39"/>
      <c r="L2" s="39"/>
    </row>
    <row r="3" spans="1:20" s="31" customFormat="1" ht="11.25" x14ac:dyDescent="0.2">
      <c r="E3" s="38"/>
      <c r="F3" s="38"/>
      <c r="G3" s="39"/>
      <c r="H3" s="39"/>
      <c r="I3" s="39"/>
      <c r="J3" s="39"/>
      <c r="K3" s="39"/>
      <c r="L3" s="39"/>
    </row>
    <row r="4" spans="1:20" s="31" customFormat="1" ht="43.5" customHeight="1" x14ac:dyDescent="0.2">
      <c r="E4" s="130" t="s">
        <v>95</v>
      </c>
      <c r="F4" s="130"/>
      <c r="G4" s="130"/>
      <c r="H4" s="130"/>
      <c r="I4" s="130"/>
      <c r="J4" s="130"/>
      <c r="K4" s="130"/>
      <c r="L4" s="130"/>
      <c r="M4" s="40"/>
      <c r="N4" s="40"/>
    </row>
    <row r="5" spans="1:20" s="31" customFormat="1" ht="24" customHeight="1" x14ac:dyDescent="0.2">
      <c r="E5" s="130"/>
      <c r="F5" s="130"/>
      <c r="G5" s="130"/>
      <c r="H5" s="130"/>
      <c r="I5" s="130"/>
      <c r="J5" s="130"/>
      <c r="K5" s="130"/>
      <c r="L5" s="130"/>
      <c r="M5" s="40"/>
      <c r="N5" s="40"/>
    </row>
    <row r="6" spans="1:20" s="31" customFormat="1" ht="24" customHeight="1" x14ac:dyDescent="0.2">
      <c r="E6" s="130"/>
      <c r="F6" s="130"/>
      <c r="G6" s="130"/>
      <c r="H6" s="130"/>
      <c r="I6" s="130"/>
      <c r="J6" s="130"/>
      <c r="K6" s="130"/>
      <c r="L6" s="130"/>
      <c r="M6" s="40"/>
      <c r="N6" s="40"/>
    </row>
    <row r="7" spans="1:20" s="31" customFormat="1" ht="24" customHeight="1" x14ac:dyDescent="0.2">
      <c r="E7" s="130"/>
      <c r="F7" s="130"/>
      <c r="G7" s="130"/>
      <c r="H7" s="130"/>
      <c r="I7" s="130"/>
      <c r="J7" s="130"/>
      <c r="K7" s="130"/>
      <c r="L7" s="130"/>
      <c r="M7" s="40"/>
      <c r="N7" s="40"/>
    </row>
    <row r="8" spans="1:20" s="31" customFormat="1" ht="24" customHeight="1" x14ac:dyDescent="0.2">
      <c r="E8" s="130"/>
      <c r="F8" s="130"/>
      <c r="G8" s="130"/>
      <c r="H8" s="130"/>
      <c r="I8" s="130"/>
      <c r="J8" s="130"/>
      <c r="K8" s="130"/>
      <c r="L8" s="130"/>
      <c r="M8" s="40"/>
      <c r="N8" s="40"/>
    </row>
    <row r="9" spans="1:20" s="31" customFormat="1" ht="48.75" customHeight="1" x14ac:dyDescent="0.2">
      <c r="E9" s="130"/>
      <c r="F9" s="130"/>
      <c r="G9" s="130"/>
      <c r="H9" s="130"/>
      <c r="I9" s="130"/>
      <c r="J9" s="130"/>
      <c r="K9" s="130"/>
      <c r="L9" s="130"/>
      <c r="M9" s="40"/>
      <c r="N9" s="40"/>
    </row>
    <row r="10" spans="1:20" s="31" customFormat="1" ht="11.25" x14ac:dyDescent="0.2">
      <c r="G10" s="39"/>
      <c r="H10" s="39"/>
      <c r="I10" s="39"/>
      <c r="J10" s="39"/>
      <c r="K10" s="39"/>
      <c r="L10" s="39"/>
    </row>
    <row r="11" spans="1:20" s="31" customFormat="1" ht="12.75" customHeight="1" x14ac:dyDescent="0.2">
      <c r="F11" s="35"/>
      <c r="G11" s="36" t="s">
        <v>96</v>
      </c>
      <c r="H11" s="131" t="s">
        <v>15</v>
      </c>
      <c r="I11" s="131"/>
      <c r="J11" s="39"/>
      <c r="K11" s="39"/>
      <c r="L11" s="39"/>
    </row>
    <row r="12" spans="1:20" s="31" customFormat="1" ht="12.75" customHeight="1" x14ac:dyDescent="0.2">
      <c r="F12" s="35"/>
      <c r="G12" s="36" t="s">
        <v>69</v>
      </c>
      <c r="H12" s="29" t="s">
        <v>23</v>
      </c>
      <c r="I12" s="29" t="s">
        <v>49</v>
      </c>
      <c r="J12" s="39"/>
      <c r="K12" s="39"/>
      <c r="L12" s="39"/>
    </row>
    <row r="13" spans="1:20" s="31" customFormat="1" ht="12.75" customHeight="1" x14ac:dyDescent="0.2">
      <c r="F13" s="35"/>
      <c r="G13" s="36" t="s">
        <v>68</v>
      </c>
      <c r="H13" s="16" t="s">
        <v>24</v>
      </c>
      <c r="I13" s="16" t="s">
        <v>50</v>
      </c>
      <c r="J13" s="39"/>
      <c r="K13" s="39"/>
      <c r="L13" s="39"/>
    </row>
    <row r="14" spans="1:20" ht="9" x14ac:dyDescent="0.15">
      <c r="F14" s="41"/>
      <c r="G14" s="42"/>
      <c r="H14" s="43"/>
      <c r="I14" s="43"/>
      <c r="J14" s="43"/>
      <c r="K14" s="43"/>
    </row>
    <row r="15" spans="1:20" ht="9" x14ac:dyDescent="0.15">
      <c r="E15" s="33"/>
      <c r="F15" s="33"/>
      <c r="G15" s="138" t="s">
        <v>82</v>
      </c>
      <c r="H15" s="139"/>
      <c r="I15" s="140"/>
      <c r="J15" s="141" t="s">
        <v>83</v>
      </c>
      <c r="K15" s="142"/>
      <c r="L15" s="142"/>
      <c r="M15" s="143"/>
    </row>
    <row r="16" spans="1:20" ht="35.1" customHeight="1" x14ac:dyDescent="0.15">
      <c r="A16" s="44">
        <f>VLOOKUP(H11,'Pairings Table'!A29:B36,2)+1</f>
        <v>9</v>
      </c>
      <c r="E16" s="18" t="s">
        <v>84</v>
      </c>
      <c r="F16" s="21" t="s">
        <v>91</v>
      </c>
      <c r="G16" s="30" t="s">
        <v>74</v>
      </c>
      <c r="H16" s="19" t="s">
        <v>75</v>
      </c>
      <c r="I16" s="19" t="s">
        <v>76</v>
      </c>
      <c r="J16" s="20" t="s">
        <v>92</v>
      </c>
      <c r="K16" s="20" t="s">
        <v>92</v>
      </c>
      <c r="L16" s="20" t="s">
        <v>92</v>
      </c>
      <c r="M16" s="20" t="s">
        <v>92</v>
      </c>
      <c r="N16" s="21" t="s">
        <v>93</v>
      </c>
      <c r="O16" s="21" t="s">
        <v>94</v>
      </c>
      <c r="P16" s="132" t="s">
        <v>77</v>
      </c>
      <c r="Q16" s="133"/>
      <c r="R16" s="133"/>
      <c r="S16" s="133"/>
      <c r="T16" s="134"/>
    </row>
    <row r="17" spans="1:20" ht="35.1" customHeight="1" x14ac:dyDescent="0.15">
      <c r="A17" s="32">
        <v>2</v>
      </c>
      <c r="B17" s="12"/>
      <c r="C17" s="12" t="str">
        <f>IFERROR(HLOOKUP($H$11,'Pairings Table'!$N$1:$T$8,'MCO-DOH Quarterly Report'!$A17)," ")</f>
        <v>Interfaith Medical Center</v>
      </c>
      <c r="E17" s="12" t="str">
        <f>IF(C17=0,"",C17)</f>
        <v>Interfaith Medical Center</v>
      </c>
      <c r="F17" s="12" t="s">
        <v>97</v>
      </c>
      <c r="G17" s="22">
        <v>10000</v>
      </c>
      <c r="H17" s="23">
        <v>8000</v>
      </c>
      <c r="I17" s="24">
        <v>10000</v>
      </c>
      <c r="J17" s="25">
        <v>2000</v>
      </c>
      <c r="K17" s="25">
        <v>2000</v>
      </c>
      <c r="L17" s="25">
        <v>2000</v>
      </c>
      <c r="M17" s="25">
        <v>2000</v>
      </c>
      <c r="N17" s="26">
        <f>IF(C17=0,"",SUM(J17:M17))</f>
        <v>8000</v>
      </c>
      <c r="O17" s="26">
        <f>IF(C17=0,"",H17-N17)</f>
        <v>0</v>
      </c>
      <c r="P17" s="135"/>
      <c r="Q17" s="136"/>
      <c r="R17" s="136"/>
      <c r="S17" s="136"/>
      <c r="T17" s="137"/>
    </row>
    <row r="18" spans="1:20" ht="8.1" customHeight="1" x14ac:dyDescent="0.15">
      <c r="B18" s="12"/>
      <c r="H18" s="45"/>
      <c r="I18" s="45"/>
      <c r="J18" s="45"/>
      <c r="K18" s="45"/>
      <c r="L18" s="45"/>
      <c r="M18" s="45"/>
      <c r="P18" s="46"/>
      <c r="Q18" s="46"/>
      <c r="R18" s="46"/>
      <c r="S18" s="46"/>
      <c r="T18" s="46"/>
    </row>
    <row r="19" spans="1:20" ht="9" x14ac:dyDescent="0.15">
      <c r="B19" s="12"/>
      <c r="E19" s="33"/>
      <c r="F19" s="33"/>
      <c r="G19" s="138" t="s">
        <v>82</v>
      </c>
      <c r="H19" s="139"/>
      <c r="I19" s="140"/>
      <c r="J19" s="141" t="s">
        <v>83</v>
      </c>
      <c r="K19" s="142"/>
      <c r="L19" s="142"/>
      <c r="M19" s="143"/>
      <c r="P19" s="46"/>
      <c r="Q19" s="46"/>
      <c r="R19" s="46"/>
      <c r="S19" s="46"/>
      <c r="T19" s="46"/>
    </row>
    <row r="20" spans="1:20" ht="35.1" customHeight="1" x14ac:dyDescent="0.15">
      <c r="B20" s="12"/>
      <c r="E20" s="18" t="s">
        <v>85</v>
      </c>
      <c r="F20" s="21" t="s">
        <v>91</v>
      </c>
      <c r="G20" s="30" t="s">
        <v>74</v>
      </c>
      <c r="H20" s="19" t="s">
        <v>75</v>
      </c>
      <c r="I20" s="19" t="s">
        <v>76</v>
      </c>
      <c r="J20" s="20" t="s">
        <v>92</v>
      </c>
      <c r="K20" s="20" t="s">
        <v>92</v>
      </c>
      <c r="L20" s="20" t="s">
        <v>92</v>
      </c>
      <c r="M20" s="20" t="s">
        <v>92</v>
      </c>
      <c r="N20" s="21" t="s">
        <v>93</v>
      </c>
      <c r="O20" s="21" t="s">
        <v>94</v>
      </c>
      <c r="P20" s="132" t="s">
        <v>77</v>
      </c>
      <c r="Q20" s="133"/>
      <c r="R20" s="133"/>
      <c r="S20" s="133"/>
      <c r="T20" s="134"/>
    </row>
    <row r="21" spans="1:20" ht="35.1" customHeight="1" x14ac:dyDescent="0.15">
      <c r="A21" s="32">
        <f>IF(A17&lt;$A$16,A17+1,"")</f>
        <v>3</v>
      </c>
      <c r="B21" s="12"/>
      <c r="C21" s="12" t="str">
        <f>IFERROR(HLOOKUP($H$11,'Pairings Table'!$N$1:$T$8,'MCO-DOH Quarterly Report'!$A21)," ")</f>
        <v>Kingsbrook Jewish Medical Center</v>
      </c>
      <c r="E21" s="12" t="str">
        <f>IF(C21=0,"",C21)</f>
        <v>Kingsbrook Jewish Medical Center</v>
      </c>
      <c r="F21" s="12" t="s">
        <v>46</v>
      </c>
      <c r="G21" s="22">
        <v>10000</v>
      </c>
      <c r="H21" s="23">
        <v>8000</v>
      </c>
      <c r="I21" s="24">
        <v>10000</v>
      </c>
      <c r="J21" s="25">
        <v>2000</v>
      </c>
      <c r="K21" s="25">
        <v>2000</v>
      </c>
      <c r="L21" s="25">
        <v>2000</v>
      </c>
      <c r="M21" s="25">
        <v>2000</v>
      </c>
      <c r="N21" s="26">
        <f>IF(C21=0,"",SUM(J21:M21))</f>
        <v>8000</v>
      </c>
      <c r="O21" s="26">
        <f>IF(C21=0,"",H21-N21)</f>
        <v>0</v>
      </c>
      <c r="P21" s="135"/>
      <c r="Q21" s="136"/>
      <c r="R21" s="136"/>
      <c r="S21" s="136"/>
      <c r="T21" s="137"/>
    </row>
    <row r="22" spans="1:20" ht="8.1" customHeight="1" x14ac:dyDescent="0.15">
      <c r="B22" s="12"/>
      <c r="H22" s="45"/>
      <c r="I22" s="45"/>
      <c r="J22" s="45"/>
      <c r="K22" s="45"/>
      <c r="L22" s="45"/>
      <c r="M22" s="45"/>
      <c r="P22" s="46"/>
      <c r="Q22" s="46"/>
      <c r="R22" s="46"/>
      <c r="S22" s="46"/>
      <c r="T22" s="46"/>
    </row>
    <row r="23" spans="1:20" ht="9" x14ac:dyDescent="0.15">
      <c r="B23" s="12"/>
      <c r="E23" s="33"/>
      <c r="F23" s="33"/>
      <c r="G23" s="138" t="s">
        <v>82</v>
      </c>
      <c r="H23" s="139"/>
      <c r="I23" s="140"/>
      <c r="J23" s="141" t="s">
        <v>83</v>
      </c>
      <c r="K23" s="142"/>
      <c r="L23" s="142"/>
      <c r="M23" s="143"/>
      <c r="P23" s="46"/>
      <c r="Q23" s="46"/>
      <c r="R23" s="46"/>
      <c r="S23" s="46"/>
      <c r="T23" s="46"/>
    </row>
    <row r="24" spans="1:20" ht="35.1" customHeight="1" x14ac:dyDescent="0.15">
      <c r="B24" s="12"/>
      <c r="E24" s="18" t="s">
        <v>86</v>
      </c>
      <c r="F24" s="21" t="s">
        <v>91</v>
      </c>
      <c r="G24" s="30" t="s">
        <v>74</v>
      </c>
      <c r="H24" s="19" t="s">
        <v>75</v>
      </c>
      <c r="I24" s="19" t="s">
        <v>76</v>
      </c>
      <c r="J24" s="20" t="s">
        <v>92</v>
      </c>
      <c r="K24" s="20" t="s">
        <v>92</v>
      </c>
      <c r="L24" s="20" t="s">
        <v>92</v>
      </c>
      <c r="M24" s="20" t="s">
        <v>92</v>
      </c>
      <c r="N24" s="21" t="s">
        <v>93</v>
      </c>
      <c r="O24" s="21" t="s">
        <v>94</v>
      </c>
      <c r="P24" s="132" t="s">
        <v>77</v>
      </c>
      <c r="Q24" s="133"/>
      <c r="R24" s="133"/>
      <c r="S24" s="133"/>
      <c r="T24" s="134"/>
    </row>
    <row r="25" spans="1:20" ht="35.1" customHeight="1" x14ac:dyDescent="0.15">
      <c r="A25" s="32">
        <f t="shared" ref="A25:A41" si="0">IF(A21&lt;$A$16,A21+1,"")</f>
        <v>4</v>
      </c>
      <c r="B25" s="12"/>
      <c r="C25" s="12" t="str">
        <f>IFERROR(HLOOKUP($H$11,'Pairings Table'!$N$1:$T$8,'MCO-DOH Quarterly Report'!$A25)," ")</f>
        <v>Montefiore - Mount Vernon</v>
      </c>
      <c r="E25" s="12" t="str">
        <f>IF(C25=0,"",C25)</f>
        <v>Montefiore - Mount Vernon</v>
      </c>
      <c r="F25" s="12" t="s">
        <v>97</v>
      </c>
      <c r="G25" s="22">
        <v>10000</v>
      </c>
      <c r="H25" s="23">
        <v>8000</v>
      </c>
      <c r="I25" s="24">
        <v>10000</v>
      </c>
      <c r="J25" s="25">
        <v>2000</v>
      </c>
      <c r="K25" s="25">
        <v>2000</v>
      </c>
      <c r="L25" s="25">
        <v>2000</v>
      </c>
      <c r="M25" s="25">
        <v>2000</v>
      </c>
      <c r="N25" s="26">
        <f>IF(C25=0,"",SUM(J25:M25))</f>
        <v>8000</v>
      </c>
      <c r="O25" s="26">
        <f>IF(C25=0,"",H25-N25)</f>
        <v>0</v>
      </c>
      <c r="P25" s="135"/>
      <c r="Q25" s="136"/>
      <c r="R25" s="136"/>
      <c r="S25" s="136"/>
      <c r="T25" s="137"/>
    </row>
    <row r="26" spans="1:20" ht="8.1" customHeight="1" x14ac:dyDescent="0.15">
      <c r="B26" s="12"/>
      <c r="H26" s="45"/>
      <c r="I26" s="45"/>
      <c r="J26" s="45"/>
      <c r="K26" s="45"/>
      <c r="L26" s="45"/>
      <c r="M26" s="45"/>
      <c r="P26" s="46"/>
      <c r="Q26" s="46"/>
      <c r="R26" s="46"/>
      <c r="S26" s="46"/>
      <c r="T26" s="46"/>
    </row>
    <row r="27" spans="1:20" ht="9" x14ac:dyDescent="0.15">
      <c r="B27" s="12"/>
      <c r="E27" s="33"/>
      <c r="F27" s="33"/>
      <c r="G27" s="138" t="s">
        <v>82</v>
      </c>
      <c r="H27" s="139"/>
      <c r="I27" s="140"/>
      <c r="J27" s="141" t="s">
        <v>83</v>
      </c>
      <c r="K27" s="142"/>
      <c r="L27" s="142"/>
      <c r="M27" s="143"/>
      <c r="P27" s="46"/>
      <c r="Q27" s="46"/>
      <c r="R27" s="46"/>
      <c r="S27" s="46"/>
      <c r="T27" s="46"/>
    </row>
    <row r="28" spans="1:20" ht="35.1" customHeight="1" x14ac:dyDescent="0.15">
      <c r="B28" s="12"/>
      <c r="E28" s="18" t="s">
        <v>87</v>
      </c>
      <c r="F28" s="21" t="s">
        <v>91</v>
      </c>
      <c r="G28" s="30" t="s">
        <v>74</v>
      </c>
      <c r="H28" s="19" t="s">
        <v>75</v>
      </c>
      <c r="I28" s="19" t="s">
        <v>76</v>
      </c>
      <c r="J28" s="20" t="s">
        <v>92</v>
      </c>
      <c r="K28" s="20" t="s">
        <v>92</v>
      </c>
      <c r="L28" s="20" t="s">
        <v>92</v>
      </c>
      <c r="M28" s="20" t="s">
        <v>92</v>
      </c>
      <c r="N28" s="21" t="s">
        <v>93</v>
      </c>
      <c r="O28" s="21" t="s">
        <v>94</v>
      </c>
      <c r="P28" s="132" t="s">
        <v>77</v>
      </c>
      <c r="Q28" s="133"/>
      <c r="R28" s="133"/>
      <c r="S28" s="133"/>
      <c r="T28" s="134"/>
    </row>
    <row r="29" spans="1:20" ht="35.1" customHeight="1" x14ac:dyDescent="0.15">
      <c r="A29" s="32">
        <f t="shared" si="0"/>
        <v>5</v>
      </c>
      <c r="B29" s="12"/>
      <c r="C29" s="12" t="str">
        <f>IFERROR(HLOOKUP($H$11,'Pairings Table'!$N$1:$T$8,'MCO-DOH Quarterly Report'!$A29)," ")</f>
        <v>Nyack Hospital</v>
      </c>
      <c r="E29" s="12" t="str">
        <f>IF(C29=0,"",C29)</f>
        <v>Nyack Hospital</v>
      </c>
      <c r="F29" s="12" t="s">
        <v>46</v>
      </c>
      <c r="G29" s="22">
        <v>10000</v>
      </c>
      <c r="H29" s="23">
        <v>8000</v>
      </c>
      <c r="I29" s="24">
        <v>10000</v>
      </c>
      <c r="J29" s="25">
        <v>2000</v>
      </c>
      <c r="K29" s="25">
        <v>2000</v>
      </c>
      <c r="L29" s="25">
        <v>2000</v>
      </c>
      <c r="M29" s="25">
        <v>2000</v>
      </c>
      <c r="N29" s="26">
        <f>IF(C29=0,"",SUM(J29:M29))</f>
        <v>8000</v>
      </c>
      <c r="O29" s="26">
        <f>IF(C29=0,"",H29-N29)</f>
        <v>0</v>
      </c>
      <c r="P29" s="135"/>
      <c r="Q29" s="136"/>
      <c r="R29" s="136"/>
      <c r="S29" s="136"/>
      <c r="T29" s="137"/>
    </row>
    <row r="30" spans="1:20" ht="8.1" customHeight="1" x14ac:dyDescent="0.15">
      <c r="B30" s="12"/>
      <c r="H30" s="45"/>
      <c r="I30" s="45"/>
      <c r="J30" s="45"/>
      <c r="K30" s="45"/>
      <c r="L30" s="45"/>
      <c r="M30" s="45"/>
      <c r="P30" s="46"/>
      <c r="Q30" s="46"/>
      <c r="R30" s="46"/>
      <c r="S30" s="46"/>
      <c r="T30" s="46"/>
    </row>
    <row r="31" spans="1:20" ht="9" x14ac:dyDescent="0.15">
      <c r="B31" s="12"/>
      <c r="E31" s="33"/>
      <c r="F31" s="33"/>
      <c r="G31" s="138" t="s">
        <v>82</v>
      </c>
      <c r="H31" s="139"/>
      <c r="I31" s="140"/>
      <c r="J31" s="141" t="s">
        <v>83</v>
      </c>
      <c r="K31" s="142"/>
      <c r="L31" s="142"/>
      <c r="M31" s="143"/>
      <c r="P31" s="46"/>
      <c r="Q31" s="46"/>
      <c r="R31" s="46"/>
      <c r="S31" s="46"/>
      <c r="T31" s="46"/>
    </row>
    <row r="32" spans="1:20" ht="35.1" customHeight="1" x14ac:dyDescent="0.15">
      <c r="B32" s="12"/>
      <c r="E32" s="18" t="s">
        <v>88</v>
      </c>
      <c r="F32" s="21" t="s">
        <v>91</v>
      </c>
      <c r="G32" s="30" t="s">
        <v>74</v>
      </c>
      <c r="H32" s="19" t="s">
        <v>75</v>
      </c>
      <c r="I32" s="19" t="s">
        <v>76</v>
      </c>
      <c r="J32" s="20" t="s">
        <v>92</v>
      </c>
      <c r="K32" s="20" t="s">
        <v>92</v>
      </c>
      <c r="L32" s="20" t="s">
        <v>92</v>
      </c>
      <c r="M32" s="20" t="s">
        <v>92</v>
      </c>
      <c r="N32" s="21" t="s">
        <v>93</v>
      </c>
      <c r="O32" s="21" t="s">
        <v>94</v>
      </c>
      <c r="P32" s="132" t="s">
        <v>77</v>
      </c>
      <c r="Q32" s="133"/>
      <c r="R32" s="133"/>
      <c r="S32" s="133"/>
      <c r="T32" s="134"/>
    </row>
    <row r="33" spans="1:20" ht="35.1" customHeight="1" x14ac:dyDescent="0.15">
      <c r="A33" s="32">
        <f t="shared" si="0"/>
        <v>6</v>
      </c>
      <c r="B33" s="12"/>
      <c r="C33" s="12" t="str">
        <f>IFERROR(HLOOKUP($H$11,'Pairings Table'!$N$1:$T$8,'MCO-DOH Quarterly Report'!$A33)," ")</f>
        <v>St. John's Episcopal</v>
      </c>
      <c r="E33" s="12" t="str">
        <f>IF(C33=0,"",C33)</f>
        <v>St. John's Episcopal</v>
      </c>
      <c r="F33" s="12" t="s">
        <v>45</v>
      </c>
      <c r="G33" s="22">
        <v>10000</v>
      </c>
      <c r="H33" s="23">
        <v>8000</v>
      </c>
      <c r="I33" s="24">
        <v>10000</v>
      </c>
      <c r="J33" s="25">
        <v>2000</v>
      </c>
      <c r="K33" s="25">
        <v>2000</v>
      </c>
      <c r="L33" s="25">
        <v>2000</v>
      </c>
      <c r="M33" s="25">
        <v>2000</v>
      </c>
      <c r="N33" s="26">
        <f>IF(C33=0,"",SUM(J33:M33))</f>
        <v>8000</v>
      </c>
      <c r="O33" s="26">
        <f>IF(C33=0,"",H33-N33)</f>
        <v>0</v>
      </c>
      <c r="P33" s="135"/>
      <c r="Q33" s="136"/>
      <c r="R33" s="136"/>
      <c r="S33" s="136"/>
      <c r="T33" s="137"/>
    </row>
    <row r="34" spans="1:20" ht="8.1" customHeight="1" x14ac:dyDescent="0.15">
      <c r="B34" s="12"/>
      <c r="H34" s="45"/>
      <c r="I34" s="45"/>
      <c r="J34" s="45"/>
      <c r="K34" s="45"/>
      <c r="L34" s="45"/>
      <c r="M34" s="45"/>
      <c r="P34" s="46"/>
      <c r="Q34" s="46"/>
      <c r="R34" s="46"/>
      <c r="S34" s="46"/>
      <c r="T34" s="46"/>
    </row>
    <row r="35" spans="1:20" ht="9" x14ac:dyDescent="0.15">
      <c r="B35" s="12"/>
      <c r="E35" s="33"/>
      <c r="F35" s="33"/>
      <c r="G35" s="138" t="s">
        <v>82</v>
      </c>
      <c r="H35" s="139"/>
      <c r="I35" s="140"/>
      <c r="J35" s="141" t="s">
        <v>83</v>
      </c>
      <c r="K35" s="142"/>
      <c r="L35" s="142"/>
      <c r="M35" s="143"/>
      <c r="P35" s="46"/>
      <c r="Q35" s="46"/>
      <c r="R35" s="46"/>
      <c r="S35" s="46"/>
      <c r="T35" s="46"/>
    </row>
    <row r="36" spans="1:20" ht="35.1" customHeight="1" x14ac:dyDescent="0.15">
      <c r="B36" s="12"/>
      <c r="E36" s="18" t="s">
        <v>89</v>
      </c>
      <c r="F36" s="21" t="s">
        <v>91</v>
      </c>
      <c r="G36" s="30" t="s">
        <v>74</v>
      </c>
      <c r="H36" s="19" t="s">
        <v>75</v>
      </c>
      <c r="I36" s="19" t="s">
        <v>76</v>
      </c>
      <c r="J36" s="20" t="s">
        <v>92</v>
      </c>
      <c r="K36" s="20" t="s">
        <v>92</v>
      </c>
      <c r="L36" s="20" t="s">
        <v>92</v>
      </c>
      <c r="M36" s="20" t="s">
        <v>92</v>
      </c>
      <c r="N36" s="21" t="s">
        <v>93</v>
      </c>
      <c r="O36" s="21" t="s">
        <v>94</v>
      </c>
      <c r="P36" s="132" t="s">
        <v>77</v>
      </c>
      <c r="Q36" s="133"/>
      <c r="R36" s="133"/>
      <c r="S36" s="133"/>
      <c r="T36" s="134"/>
    </row>
    <row r="37" spans="1:20" ht="35.1" customHeight="1" x14ac:dyDescent="0.15">
      <c r="A37" s="32">
        <f t="shared" si="0"/>
        <v>7</v>
      </c>
      <c r="B37" s="12"/>
      <c r="C37" s="12" t="str">
        <f>IFERROR(HLOOKUP($H$11,'Pairings Table'!$N$1:$T$8,'MCO-DOH Quarterly Report'!$A37)," ")</f>
        <v>Bon Secours Charity Health</v>
      </c>
      <c r="E37" s="12" t="str">
        <f>IF(C37=0,"",C37)</f>
        <v>Bon Secours Charity Health</v>
      </c>
      <c r="F37" s="12" t="s">
        <v>45</v>
      </c>
      <c r="G37" s="22">
        <v>10000</v>
      </c>
      <c r="H37" s="23">
        <v>8000</v>
      </c>
      <c r="I37" s="24">
        <v>10000</v>
      </c>
      <c r="J37" s="25">
        <v>2000</v>
      </c>
      <c r="K37" s="25">
        <v>2000</v>
      </c>
      <c r="L37" s="25">
        <v>2000</v>
      </c>
      <c r="M37" s="25">
        <v>2000</v>
      </c>
      <c r="N37" s="26">
        <f>IF(C37=0,"",SUM(J37:M37))</f>
        <v>8000</v>
      </c>
      <c r="O37" s="26">
        <f>IF(C37=0,"",H37-N37)</f>
        <v>0</v>
      </c>
      <c r="P37" s="135"/>
      <c r="Q37" s="136"/>
      <c r="R37" s="136"/>
      <c r="S37" s="136"/>
      <c r="T37" s="137"/>
    </row>
    <row r="38" spans="1:20" ht="8.1" customHeight="1" x14ac:dyDescent="0.15">
      <c r="B38" s="12"/>
      <c r="H38" s="45"/>
      <c r="I38" s="45"/>
      <c r="J38" s="45"/>
      <c r="K38" s="45"/>
      <c r="L38" s="45"/>
      <c r="M38" s="45"/>
      <c r="P38" s="46"/>
      <c r="Q38" s="46"/>
      <c r="R38" s="46"/>
      <c r="S38" s="46"/>
      <c r="T38" s="46"/>
    </row>
    <row r="39" spans="1:20" ht="9" x14ac:dyDescent="0.15">
      <c r="B39" s="12"/>
      <c r="E39" s="33"/>
      <c r="F39" s="33"/>
      <c r="G39" s="138" t="s">
        <v>82</v>
      </c>
      <c r="H39" s="139"/>
      <c r="I39" s="140"/>
      <c r="J39" s="141" t="s">
        <v>83</v>
      </c>
      <c r="K39" s="142"/>
      <c r="L39" s="142"/>
      <c r="M39" s="143"/>
      <c r="P39" s="46"/>
      <c r="Q39" s="46"/>
      <c r="R39" s="46"/>
      <c r="S39" s="46"/>
      <c r="T39" s="46"/>
    </row>
    <row r="40" spans="1:20" ht="35.1" customHeight="1" x14ac:dyDescent="0.15">
      <c r="B40" s="12"/>
      <c r="E40" s="18" t="s">
        <v>90</v>
      </c>
      <c r="F40" s="21" t="s">
        <v>91</v>
      </c>
      <c r="G40" s="30" t="s">
        <v>74</v>
      </c>
      <c r="H40" s="19" t="s">
        <v>75</v>
      </c>
      <c r="I40" s="19" t="s">
        <v>76</v>
      </c>
      <c r="J40" s="20" t="s">
        <v>92</v>
      </c>
      <c r="K40" s="20" t="s">
        <v>92</v>
      </c>
      <c r="L40" s="20" t="s">
        <v>92</v>
      </c>
      <c r="M40" s="20" t="s">
        <v>92</v>
      </c>
      <c r="N40" s="21" t="s">
        <v>93</v>
      </c>
      <c r="O40" s="21" t="s">
        <v>94</v>
      </c>
      <c r="P40" s="132" t="s">
        <v>77</v>
      </c>
      <c r="Q40" s="133"/>
      <c r="R40" s="133"/>
      <c r="S40" s="133"/>
      <c r="T40" s="134"/>
    </row>
    <row r="41" spans="1:20" ht="42.75" customHeight="1" x14ac:dyDescent="0.15">
      <c r="A41" s="32">
        <f t="shared" si="0"/>
        <v>8</v>
      </c>
      <c r="B41" s="12"/>
      <c r="C41" s="12" t="str">
        <f>IFERROR(HLOOKUP($H$11,'Pairings Table'!$N$1:$T$8,'MCO-DOH Quarterly Report'!$A41)," ")</f>
        <v>Good Samaritan Hospital Suffern</v>
      </c>
      <c r="E41" s="12" t="str">
        <f>IF(C41=0,"",C41)</f>
        <v>Good Samaritan Hospital Suffern</v>
      </c>
      <c r="F41" s="12" t="s">
        <v>45</v>
      </c>
      <c r="G41" s="22">
        <v>10000</v>
      </c>
      <c r="H41" s="23">
        <v>8000</v>
      </c>
      <c r="I41" s="24">
        <v>10000</v>
      </c>
      <c r="J41" s="25">
        <v>2000</v>
      </c>
      <c r="K41" s="25">
        <v>2000</v>
      </c>
      <c r="L41" s="25">
        <v>2000</v>
      </c>
      <c r="M41" s="25">
        <v>2000</v>
      </c>
      <c r="N41" s="26">
        <f>IF(C41=0,"",SUM(J41:M41))</f>
        <v>8000</v>
      </c>
      <c r="O41" s="26">
        <f>IF(C41=0,"",H41-N41)</f>
        <v>0</v>
      </c>
      <c r="P41" s="135"/>
      <c r="Q41" s="136"/>
      <c r="R41" s="136"/>
      <c r="S41" s="136"/>
      <c r="T41" s="137"/>
    </row>
    <row r="42" spans="1:20" x14ac:dyDescent="0.15">
      <c r="M42" s="44"/>
    </row>
    <row r="43" spans="1:20" s="31" customFormat="1" ht="7.5" customHeight="1" x14ac:dyDescent="0.2">
      <c r="E43" s="38"/>
      <c r="F43" s="38"/>
      <c r="G43" s="39"/>
      <c r="H43" s="39"/>
      <c r="I43" s="39"/>
      <c r="J43" s="39"/>
      <c r="K43" s="39"/>
      <c r="L43" s="39"/>
      <c r="M43" s="39"/>
    </row>
    <row r="44" spans="1:20" ht="31.5" customHeight="1" x14ac:dyDescent="0.15">
      <c r="M44" s="27" t="s">
        <v>78</v>
      </c>
      <c r="N44" s="28">
        <f>SUM(N16:N41)</f>
        <v>56000</v>
      </c>
      <c r="O44" s="28">
        <f>SUM(O16:O41)</f>
        <v>0</v>
      </c>
    </row>
    <row r="45" spans="1:20" ht="21.95" customHeight="1" x14ac:dyDescent="0.15"/>
    <row r="46" spans="1:20" ht="24.95" customHeight="1" x14ac:dyDescent="0.15"/>
    <row r="47" spans="1:20" ht="24.95" customHeight="1" x14ac:dyDescent="0.15"/>
    <row r="48" spans="1:20"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15" customHeight="1" x14ac:dyDescent="0.15"/>
  </sheetData>
  <mergeCells count="30">
    <mergeCell ref="G39:I39"/>
    <mergeCell ref="J39:M39"/>
    <mergeCell ref="P40:T40"/>
    <mergeCell ref="P41:T41"/>
    <mergeCell ref="P32:T32"/>
    <mergeCell ref="P33:T33"/>
    <mergeCell ref="G35:I35"/>
    <mergeCell ref="J35:M35"/>
    <mergeCell ref="P36:T36"/>
    <mergeCell ref="P37:T37"/>
    <mergeCell ref="G27:I27"/>
    <mergeCell ref="J27:M27"/>
    <mergeCell ref="P28:T28"/>
    <mergeCell ref="P29:T29"/>
    <mergeCell ref="G31:I31"/>
    <mergeCell ref="J31:M31"/>
    <mergeCell ref="P25:T25"/>
    <mergeCell ref="G15:I15"/>
    <mergeCell ref="J15:M15"/>
    <mergeCell ref="P16:T16"/>
    <mergeCell ref="P17:T17"/>
    <mergeCell ref="G19:I19"/>
    <mergeCell ref="J19:M19"/>
    <mergeCell ref="P24:T24"/>
    <mergeCell ref="E4:L9"/>
    <mergeCell ref="H11:I11"/>
    <mergeCell ref="P20:T20"/>
    <mergeCell ref="P21:T21"/>
    <mergeCell ref="G23:I23"/>
    <mergeCell ref="J23:M23"/>
  </mergeCells>
  <dataValidations count="8">
    <dataValidation type="list" allowBlank="1" showInputMessage="1" showErrorMessage="1" sqref="F17 F21 F25 F29 F33 F37 F41" xr:uid="{00000000-0002-0000-0400-000000000000}">
      <formula1>FT</formula1>
    </dataValidation>
    <dataValidation type="list" allowBlank="1" showInputMessage="1" showErrorMessage="1" sqref="J16:M16" xr:uid="{00000000-0002-0000-0400-000001000000}">
      <formula1>INDIRECT($F$17)</formula1>
    </dataValidation>
    <dataValidation type="list" allowBlank="1" showInputMessage="1" showErrorMessage="1" sqref="J20:M20" xr:uid="{00000000-0002-0000-0400-000002000000}">
      <formula1>INDIRECT($F$21)</formula1>
    </dataValidation>
    <dataValidation type="list" allowBlank="1" showInputMessage="1" showErrorMessage="1" sqref="J24:M24" xr:uid="{00000000-0002-0000-0400-000003000000}">
      <formula1>INDIRECT($F$25)</formula1>
    </dataValidation>
    <dataValidation type="list" allowBlank="1" showInputMessage="1" showErrorMessage="1" sqref="J28:M28" xr:uid="{00000000-0002-0000-0400-000004000000}">
      <formula1>INDIRECT($F$29)</formula1>
    </dataValidation>
    <dataValidation type="list" allowBlank="1" showInputMessage="1" showErrorMessage="1" sqref="J32:M32" xr:uid="{00000000-0002-0000-0400-000005000000}">
      <formula1>INDIRECT($F$33)</formula1>
    </dataValidation>
    <dataValidation type="list" allowBlank="1" showInputMessage="1" showErrorMessage="1" sqref="J36:M36" xr:uid="{00000000-0002-0000-0400-000006000000}">
      <formula1>INDIRECT($F$37)</formula1>
    </dataValidation>
    <dataValidation type="list" allowBlank="1" showInputMessage="1" showErrorMessage="1" sqref="J40:M40" xr:uid="{00000000-0002-0000-0400-000007000000}">
      <formula1>INDIRECT($F$41)</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showInputMessage="1" showErrorMessage="1" xr:uid="{00000000-0002-0000-0400-000008000000}">
          <x14:formula1>
            <xm:f>'Drop Downs (Hidden Tab)'!$G$3:$G$10</xm:f>
          </x14:formula1>
          <xm:sqref>H11</xm:sqref>
        </x14:dataValidation>
        <x14:dataValidation type="list" showInputMessage="1" showErrorMessage="1" xr:uid="{00000000-0002-0000-0400-000009000000}">
          <x14:formula1>
            <xm:f>'Drop Downs (Hidden Tab)'!$I$5:$I$10</xm:f>
          </x14:formula1>
          <xm:sqref>H12:H13</xm:sqref>
        </x14:dataValidation>
        <x14:dataValidation type="list" showInputMessage="1" showErrorMessage="1" xr:uid="{00000000-0002-0000-0400-00000A000000}">
          <x14:formula1>
            <xm:f>'Drop Downs (Hidden Tab)'!$I$13:$I$17</xm:f>
          </x14:formula1>
          <xm:sqref>I12:I13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W62"/>
  <sheetViews>
    <sheetView tabSelected="1" workbookViewId="0"/>
  </sheetViews>
  <sheetFormatPr defaultRowHeight="15" x14ac:dyDescent="0.25"/>
  <cols>
    <col min="1" max="1" width="36.5703125" bestFit="1" customWidth="1"/>
    <col min="2" max="2" width="11.140625" bestFit="1" customWidth="1"/>
    <col min="3" max="3" width="10.140625" bestFit="1" customWidth="1"/>
    <col min="4" max="4" width="11.140625" bestFit="1" customWidth="1"/>
    <col min="5" max="5" width="12.140625" bestFit="1" customWidth="1"/>
    <col min="6" max="7" width="11.140625" bestFit="1" customWidth="1"/>
    <col min="8" max="8" width="13.85546875" bestFit="1" customWidth="1"/>
    <col min="9" max="9" width="13.85546875" customWidth="1"/>
    <col min="10" max="10" width="19.7109375" bestFit="1" customWidth="1"/>
    <col min="11" max="11" width="11.140625" bestFit="1" customWidth="1"/>
    <col min="13" max="13" width="25.28515625" customWidth="1"/>
    <col min="14" max="14" width="26.5703125" bestFit="1" customWidth="1"/>
    <col min="15" max="15" width="34" bestFit="1" customWidth="1"/>
    <col min="16" max="16" width="31.85546875" bestFit="1" customWidth="1"/>
    <col min="17" max="17" width="29.7109375" bestFit="1" customWidth="1"/>
    <col min="18" max="18" width="27.5703125" bestFit="1" customWidth="1"/>
    <col min="19" max="19" width="30" bestFit="1" customWidth="1"/>
    <col min="20" max="20" width="17.7109375" bestFit="1" customWidth="1"/>
    <col min="21" max="21" width="25.5703125" customWidth="1"/>
    <col min="22" max="22" width="24.7109375" bestFit="1" customWidth="1"/>
    <col min="23" max="23" width="10.140625" bestFit="1" customWidth="1"/>
  </cols>
  <sheetData>
    <row r="1" spans="1:23" x14ac:dyDescent="0.25">
      <c r="B1" t="s">
        <v>21</v>
      </c>
      <c r="C1" t="s">
        <v>52</v>
      </c>
      <c r="D1" t="s">
        <v>15</v>
      </c>
      <c r="E1" t="s">
        <v>3</v>
      </c>
      <c r="F1" t="s">
        <v>22</v>
      </c>
      <c r="G1" t="s">
        <v>8</v>
      </c>
      <c r="H1" t="s">
        <v>53</v>
      </c>
      <c r="I1" t="s">
        <v>161</v>
      </c>
      <c r="J1" t="s">
        <v>102</v>
      </c>
      <c r="K1" t="s">
        <v>5</v>
      </c>
      <c r="N1" t="s">
        <v>70</v>
      </c>
      <c r="O1" t="s">
        <v>52</v>
      </c>
      <c r="P1" t="s">
        <v>15</v>
      </c>
      <c r="Q1" t="s">
        <v>3</v>
      </c>
      <c r="R1" t="s">
        <v>22</v>
      </c>
      <c r="S1" t="s">
        <v>71</v>
      </c>
      <c r="T1" t="s">
        <v>53</v>
      </c>
      <c r="U1" t="s">
        <v>100</v>
      </c>
      <c r="V1" t="s">
        <v>102</v>
      </c>
      <c r="W1" t="s">
        <v>5</v>
      </c>
    </row>
    <row r="2" spans="1:23" ht="30" x14ac:dyDescent="0.25">
      <c r="A2" s="13" t="s">
        <v>98</v>
      </c>
      <c r="B2" s="17">
        <v>28066110</v>
      </c>
      <c r="C2" s="17"/>
      <c r="D2" s="17"/>
      <c r="E2" s="17">
        <v>98956547</v>
      </c>
      <c r="F2" s="17"/>
      <c r="G2" s="17"/>
      <c r="H2" s="17"/>
      <c r="I2" s="17"/>
      <c r="J2" s="17"/>
      <c r="M2" s="13" t="s">
        <v>73</v>
      </c>
      <c r="N2" s="17" t="str">
        <f>IF(B2&gt;0,$A2,"")</f>
        <v>Brookdale Hospital</v>
      </c>
      <c r="O2" s="17" t="str">
        <f>IF(C4&gt;0,$A4,"")</f>
        <v>Lewis County General Hospital</v>
      </c>
      <c r="P2" s="17" t="str">
        <f t="shared" ref="P2:P8" si="0">IF(D9&gt;0,$A9,"")</f>
        <v>Interfaith Medical Center</v>
      </c>
      <c r="Q2" s="17" t="s">
        <v>98</v>
      </c>
      <c r="R2" s="17" t="str">
        <f>IF(F17&gt;0,$A17,"")</f>
        <v>Montefiore - New Rochelle</v>
      </c>
      <c r="S2" s="17" t="str">
        <f>IF(G19&gt;0,$A19,"")</f>
        <v>Rome Memorial Hospital</v>
      </c>
      <c r="T2" s="17" t="str">
        <f>IF(H21&gt;0,$A21,"")</f>
        <v>St. Luke's Cornwall</v>
      </c>
      <c r="U2" s="48" t="s">
        <v>99</v>
      </c>
      <c r="V2" s="47" t="s">
        <v>101</v>
      </c>
      <c r="W2" s="47" t="s">
        <v>101</v>
      </c>
    </row>
    <row r="3" spans="1:23" x14ac:dyDescent="0.25">
      <c r="A3" s="13" t="s">
        <v>54</v>
      </c>
      <c r="B3" s="17">
        <v>7547852</v>
      </c>
      <c r="C3" s="17"/>
      <c r="D3" s="17"/>
      <c r="E3" s="17"/>
      <c r="F3" s="17"/>
      <c r="G3" s="17"/>
      <c r="H3" s="17"/>
      <c r="I3" s="17"/>
      <c r="J3" s="17"/>
      <c r="M3" s="13" t="s">
        <v>54</v>
      </c>
      <c r="N3" s="17" t="str">
        <f t="shared" ref="N3" si="1">IF(B3&gt;0,$A3,"")</f>
        <v>St. Joseph's Hospital</v>
      </c>
      <c r="O3" s="17" t="str">
        <f>IF(C5&gt;0,$A5,"")</f>
        <v>Orleans Community Hospital</v>
      </c>
      <c r="P3" s="17" t="str">
        <f t="shared" si="0"/>
        <v>Kingsbrook Jewish Medical Center</v>
      </c>
      <c r="Q3" s="17"/>
      <c r="R3" s="17" t="str">
        <f>IF(F18&gt;0,$A18,"")</f>
        <v>Health Alliance (Benedictine)</v>
      </c>
      <c r="S3" s="17" t="str">
        <f>IF(G20&gt;0,$A20,"")</f>
        <v>Wyckoff Heights Medical Center</v>
      </c>
      <c r="T3" s="17"/>
      <c r="U3" t="s">
        <v>153</v>
      </c>
    </row>
    <row r="4" spans="1:23" x14ac:dyDescent="0.25">
      <c r="A4" s="13" t="s">
        <v>55</v>
      </c>
      <c r="B4" s="17"/>
      <c r="C4" s="17">
        <v>1419103</v>
      </c>
      <c r="D4" s="17"/>
      <c r="E4" s="17"/>
      <c r="F4" s="17"/>
      <c r="G4" s="17"/>
      <c r="H4" s="17"/>
      <c r="I4" s="17"/>
      <c r="J4" s="17"/>
      <c r="M4" s="13" t="s">
        <v>55</v>
      </c>
      <c r="N4" s="17"/>
      <c r="O4" s="17" t="str">
        <f>IF(C6&gt;0,$A6,"")</f>
        <v>St. James Mercy Hospital</v>
      </c>
      <c r="P4" s="17" t="str">
        <f t="shared" si="0"/>
        <v>Montefiore - Mount Vernon</v>
      </c>
      <c r="Q4" s="17"/>
      <c r="R4" s="17"/>
      <c r="S4" s="17"/>
      <c r="T4" s="17"/>
    </row>
    <row r="5" spans="1:23" x14ac:dyDescent="0.25">
      <c r="A5" s="13" t="s">
        <v>56</v>
      </c>
      <c r="B5" s="17"/>
      <c r="C5" s="17">
        <v>3500374</v>
      </c>
      <c r="D5" s="17"/>
      <c r="E5" s="17"/>
      <c r="F5" s="17"/>
      <c r="G5" s="17"/>
      <c r="H5" s="17"/>
      <c r="I5" s="17"/>
      <c r="J5" s="17"/>
      <c r="M5" s="13" t="s">
        <v>56</v>
      </c>
      <c r="N5" s="17"/>
      <c r="O5" s="17" t="str">
        <f>IF(C7&gt;0,$A7,"")</f>
        <v>Wyoming County Community Health</v>
      </c>
      <c r="P5" s="17" t="str">
        <f t="shared" si="0"/>
        <v>Nyack Hospital</v>
      </c>
      <c r="Q5" s="17"/>
      <c r="R5" s="17"/>
      <c r="S5" s="17"/>
      <c r="T5" s="17"/>
    </row>
    <row r="6" spans="1:23" x14ac:dyDescent="0.25">
      <c r="A6" s="13" t="s">
        <v>57</v>
      </c>
      <c r="B6" s="17"/>
      <c r="C6" s="17">
        <v>2589539</v>
      </c>
      <c r="D6" s="17"/>
      <c r="E6" s="17"/>
      <c r="F6" s="17"/>
      <c r="G6" s="17"/>
      <c r="H6" s="17"/>
      <c r="I6" s="17"/>
      <c r="J6" s="17"/>
      <c r="M6" s="13" t="s">
        <v>57</v>
      </c>
      <c r="N6" s="17"/>
      <c r="O6" s="17" t="str">
        <f>IF(C8&gt;0,$A8,"")</f>
        <v>A.O. Fox Memorial Hospital</v>
      </c>
      <c r="P6" s="17" t="str">
        <f t="shared" si="0"/>
        <v>St. John's Episcopal</v>
      </c>
      <c r="Q6" s="17"/>
      <c r="R6" s="17"/>
      <c r="S6" s="17"/>
      <c r="T6" s="17"/>
    </row>
    <row r="7" spans="1:23" ht="22.5" x14ac:dyDescent="0.25">
      <c r="A7" s="13" t="s">
        <v>58</v>
      </c>
      <c r="B7" s="17"/>
      <c r="C7" s="17">
        <v>1423143</v>
      </c>
      <c r="D7" s="17"/>
      <c r="E7" s="17"/>
      <c r="F7" s="17"/>
      <c r="G7" s="17"/>
      <c r="H7" s="17"/>
      <c r="I7" s="17"/>
      <c r="J7" s="17"/>
      <c r="M7" s="13" t="s">
        <v>58</v>
      </c>
      <c r="N7" s="17"/>
      <c r="P7" s="17" t="str">
        <f t="shared" si="0"/>
        <v>Bon Secours Charity Health</v>
      </c>
      <c r="Q7" s="17"/>
      <c r="R7" s="17"/>
      <c r="S7" s="17"/>
      <c r="T7" s="17"/>
    </row>
    <row r="8" spans="1:23" x14ac:dyDescent="0.25">
      <c r="A8" s="13" t="s">
        <v>59</v>
      </c>
      <c r="B8" s="17"/>
      <c r="C8" s="17">
        <v>1183474</v>
      </c>
      <c r="D8" s="17"/>
      <c r="E8" s="17"/>
      <c r="F8" s="17"/>
      <c r="G8" s="17"/>
      <c r="H8" s="17"/>
      <c r="I8" s="17"/>
      <c r="J8" s="17"/>
      <c r="M8" s="13" t="s">
        <v>59</v>
      </c>
      <c r="N8" s="17"/>
      <c r="P8" s="17" t="str">
        <f t="shared" si="0"/>
        <v>Good Samaritan Hospital Suffern</v>
      </c>
      <c r="Q8" s="17"/>
      <c r="R8" s="17"/>
      <c r="S8" s="17"/>
      <c r="T8" s="17"/>
    </row>
    <row r="9" spans="1:23" x14ac:dyDescent="0.25">
      <c r="A9" s="13" t="s">
        <v>60</v>
      </c>
      <c r="B9" s="17"/>
      <c r="C9" s="17"/>
      <c r="D9" s="17">
        <v>45365234</v>
      </c>
      <c r="E9" s="17"/>
      <c r="F9" s="17"/>
      <c r="G9" s="17"/>
      <c r="H9" s="17"/>
      <c r="I9" s="17"/>
      <c r="J9" s="17"/>
      <c r="M9" s="13" t="s">
        <v>60</v>
      </c>
      <c r="N9" s="17"/>
      <c r="O9" s="17"/>
      <c r="P9" t="s">
        <v>153</v>
      </c>
      <c r="Q9" s="17"/>
      <c r="R9" s="17"/>
      <c r="S9" s="17"/>
      <c r="T9" s="17"/>
    </row>
    <row r="10" spans="1:23" x14ac:dyDescent="0.25">
      <c r="A10" s="13" t="s">
        <v>16</v>
      </c>
      <c r="B10" s="17"/>
      <c r="C10" s="17"/>
      <c r="D10" s="17">
        <v>54438281</v>
      </c>
      <c r="E10" s="17"/>
      <c r="F10" s="17"/>
      <c r="G10" s="17"/>
      <c r="H10" s="17"/>
      <c r="I10" s="17"/>
      <c r="J10" s="17"/>
      <c r="M10" s="13" t="s">
        <v>16</v>
      </c>
      <c r="N10" s="17"/>
      <c r="O10" s="17"/>
      <c r="Q10" s="17"/>
      <c r="R10" s="17"/>
      <c r="S10" s="17"/>
      <c r="T10" s="17"/>
    </row>
    <row r="11" spans="1:23" x14ac:dyDescent="0.25">
      <c r="A11" s="13" t="s">
        <v>61</v>
      </c>
      <c r="B11" s="17"/>
      <c r="C11" s="17"/>
      <c r="D11" s="17">
        <v>17601711</v>
      </c>
      <c r="F11" s="17"/>
      <c r="G11" s="17"/>
      <c r="H11" s="17"/>
      <c r="I11" s="17"/>
      <c r="J11" s="17"/>
      <c r="M11" s="13" t="s">
        <v>61</v>
      </c>
      <c r="N11" s="17"/>
      <c r="O11" s="17"/>
      <c r="Q11" s="17"/>
      <c r="R11" s="17"/>
      <c r="S11" s="17"/>
      <c r="T11" s="17"/>
    </row>
    <row r="12" spans="1:23" x14ac:dyDescent="0.25">
      <c r="A12" s="13" t="s">
        <v>17</v>
      </c>
      <c r="B12" s="17"/>
      <c r="C12" s="17"/>
      <c r="D12" s="17">
        <v>16068310</v>
      </c>
      <c r="F12" s="17"/>
      <c r="G12" s="17"/>
      <c r="H12" s="17"/>
      <c r="I12" s="17"/>
      <c r="J12" s="17"/>
      <c r="M12" s="13" t="s">
        <v>17</v>
      </c>
      <c r="N12" s="17"/>
      <c r="O12" s="17"/>
      <c r="Q12" s="17"/>
      <c r="R12" s="17"/>
      <c r="S12" s="17"/>
      <c r="T12" s="17"/>
    </row>
    <row r="13" spans="1:23" x14ac:dyDescent="0.25">
      <c r="A13" s="13" t="s">
        <v>62</v>
      </c>
      <c r="B13" s="17"/>
      <c r="C13" s="17"/>
      <c r="D13" s="17">
        <v>37199492</v>
      </c>
      <c r="E13" s="17"/>
      <c r="G13" s="17"/>
      <c r="H13" s="17"/>
      <c r="I13" s="17"/>
      <c r="J13" s="17"/>
      <c r="M13" s="13" t="s">
        <v>62</v>
      </c>
      <c r="N13" s="17"/>
      <c r="O13" s="17"/>
      <c r="Q13" s="17"/>
      <c r="R13" s="17"/>
      <c r="S13" s="17"/>
      <c r="T13" s="17"/>
    </row>
    <row r="14" spans="1:23" x14ac:dyDescent="0.25">
      <c r="A14" s="13" t="s">
        <v>63</v>
      </c>
      <c r="B14" s="17"/>
      <c r="C14" s="17"/>
      <c r="D14" s="17">
        <v>3811748</v>
      </c>
      <c r="E14" s="17"/>
      <c r="G14" s="17"/>
      <c r="H14" s="17"/>
      <c r="I14" s="17"/>
      <c r="J14" s="17"/>
      <c r="M14" s="13" t="s">
        <v>63</v>
      </c>
      <c r="N14" s="17"/>
      <c r="O14" s="17"/>
      <c r="Q14" s="17"/>
      <c r="R14" s="17"/>
      <c r="S14" s="17"/>
      <c r="T14" s="17"/>
    </row>
    <row r="15" spans="1:23" x14ac:dyDescent="0.25">
      <c r="A15" s="13" t="s">
        <v>20</v>
      </c>
      <c r="B15" s="17"/>
      <c r="C15" s="17"/>
      <c r="D15" s="17">
        <v>6351133</v>
      </c>
      <c r="E15" s="17"/>
      <c r="F15" s="17"/>
      <c r="G15" s="17"/>
      <c r="H15" s="17"/>
      <c r="I15" s="17"/>
      <c r="J15" s="17"/>
      <c r="M15" s="13" t="s">
        <v>20</v>
      </c>
      <c r="N15" s="17"/>
      <c r="O15" s="17"/>
      <c r="Q15" s="17"/>
      <c r="R15" s="17"/>
      <c r="S15" s="17"/>
      <c r="T15" s="17"/>
    </row>
    <row r="16" spans="1:23" x14ac:dyDescent="0.25">
      <c r="A16" s="13" t="s">
        <v>153</v>
      </c>
      <c r="B16" s="17"/>
      <c r="C16" s="17"/>
      <c r="D16" s="17">
        <v>35620570</v>
      </c>
      <c r="F16" s="17"/>
      <c r="G16" s="17"/>
      <c r="H16" s="17"/>
      <c r="I16" s="17">
        <v>20036570</v>
      </c>
      <c r="J16" s="17"/>
      <c r="M16" s="13" t="s">
        <v>72</v>
      </c>
      <c r="N16" s="17"/>
      <c r="O16" s="17"/>
      <c r="P16" s="17"/>
      <c r="R16" s="17"/>
      <c r="S16" s="17"/>
      <c r="T16" s="17"/>
    </row>
    <row r="17" spans="1:20" x14ac:dyDescent="0.25">
      <c r="A17" s="13" t="s">
        <v>64</v>
      </c>
      <c r="B17" s="17"/>
      <c r="C17" s="17"/>
      <c r="D17" s="17"/>
      <c r="E17" s="17"/>
      <c r="F17" s="17">
        <v>16966598</v>
      </c>
      <c r="G17" s="17"/>
      <c r="H17" s="17"/>
      <c r="I17" s="17"/>
      <c r="J17" s="17"/>
      <c r="M17" s="13" t="s">
        <v>64</v>
      </c>
      <c r="N17" s="17"/>
      <c r="O17" s="17"/>
      <c r="P17" s="17"/>
      <c r="Q17" s="17"/>
      <c r="S17" s="17"/>
      <c r="T17" s="17"/>
    </row>
    <row r="18" spans="1:20" x14ac:dyDescent="0.25">
      <c r="A18" s="13" t="s">
        <v>14</v>
      </c>
      <c r="B18" s="17"/>
      <c r="C18" s="17"/>
      <c r="D18" s="17"/>
      <c r="E18" s="17"/>
      <c r="F18" s="17">
        <v>8737914</v>
      </c>
      <c r="G18" s="17"/>
      <c r="H18" s="17"/>
      <c r="I18" s="17"/>
      <c r="J18" s="17"/>
      <c r="M18" s="13" t="s">
        <v>14</v>
      </c>
      <c r="N18" s="17"/>
      <c r="O18" s="17"/>
      <c r="P18" s="17"/>
      <c r="Q18" s="17"/>
      <c r="S18" s="17"/>
      <c r="T18" s="17"/>
    </row>
    <row r="19" spans="1:20" x14ac:dyDescent="0.25">
      <c r="A19" s="13" t="s">
        <v>65</v>
      </c>
      <c r="B19" s="17"/>
      <c r="C19" s="17"/>
      <c r="D19" s="17"/>
      <c r="E19" s="17"/>
      <c r="F19" s="17"/>
      <c r="G19" s="17">
        <v>1402633</v>
      </c>
      <c r="H19" s="17"/>
      <c r="I19" s="17"/>
      <c r="J19" s="17"/>
      <c r="M19" s="13" t="s">
        <v>65</v>
      </c>
      <c r="N19" s="17"/>
      <c r="O19" s="17"/>
      <c r="P19" s="17"/>
      <c r="Q19" s="17"/>
      <c r="R19" s="17"/>
      <c r="T19" s="17"/>
    </row>
    <row r="20" spans="1:20" x14ac:dyDescent="0.25">
      <c r="A20" s="13" t="s">
        <v>10</v>
      </c>
      <c r="B20" s="17"/>
      <c r="C20" s="17"/>
      <c r="D20" s="17"/>
      <c r="E20" s="17"/>
      <c r="F20" s="17"/>
      <c r="G20" s="17">
        <v>63511328</v>
      </c>
      <c r="H20" s="17"/>
      <c r="I20" s="17"/>
      <c r="J20" s="17"/>
      <c r="M20" s="13" t="s">
        <v>10</v>
      </c>
      <c r="N20" s="17"/>
      <c r="O20" s="17"/>
      <c r="P20" s="17"/>
      <c r="Q20" s="17"/>
      <c r="R20" s="17"/>
      <c r="T20" s="17"/>
    </row>
    <row r="21" spans="1:20" x14ac:dyDescent="0.25">
      <c r="A21" s="13" t="s">
        <v>66</v>
      </c>
      <c r="H21" s="17">
        <v>17603950</v>
      </c>
      <c r="I21" s="17"/>
      <c r="J21" s="17"/>
      <c r="K21" s="17"/>
      <c r="M21" s="13" t="s">
        <v>66</v>
      </c>
      <c r="N21" s="17"/>
      <c r="O21" s="17"/>
      <c r="P21" s="17"/>
      <c r="Q21" s="17"/>
      <c r="R21" s="17"/>
      <c r="S21" s="17"/>
    </row>
    <row r="22" spans="1:20" x14ac:dyDescent="0.25">
      <c r="A22" s="13" t="s">
        <v>99</v>
      </c>
      <c r="I22" s="17">
        <v>36292188</v>
      </c>
      <c r="J22" s="17"/>
      <c r="K22" s="17"/>
    </row>
    <row r="23" spans="1:20" x14ac:dyDescent="0.25">
      <c r="A23" t="s">
        <v>101</v>
      </c>
      <c r="I23" s="17"/>
      <c r="J23" s="17">
        <v>54438281</v>
      </c>
      <c r="K23" s="17">
        <v>54438281</v>
      </c>
    </row>
    <row r="27" spans="1:20" ht="15.75" thickBot="1" x14ac:dyDescent="0.3"/>
    <row r="28" spans="1:20" x14ac:dyDescent="0.25">
      <c r="D28" s="49" t="s">
        <v>124</v>
      </c>
      <c r="E28" s="50"/>
    </row>
    <row r="29" spans="1:20" x14ac:dyDescent="0.25">
      <c r="A29" t="s">
        <v>21</v>
      </c>
      <c r="B29">
        <v>2</v>
      </c>
      <c r="D29" s="51" t="s">
        <v>103</v>
      </c>
      <c r="E29" s="52" t="e">
        <f>MATCH('VBP-QIP Performance Table'!E14,'Pairings Table'!A1:K1,0)</f>
        <v>#N/A</v>
      </c>
    </row>
    <row r="30" spans="1:20" ht="17.25" customHeight="1" thickBot="1" x14ac:dyDescent="0.3">
      <c r="A30" t="s">
        <v>102</v>
      </c>
      <c r="B30">
        <v>1</v>
      </c>
      <c r="D30" s="53" t="s">
        <v>104</v>
      </c>
      <c r="E30" s="54">
        <f>MATCH('VBP-QIP Performance Table'!E13,'Pairings Table'!A1:A23, 0)</f>
        <v>2</v>
      </c>
    </row>
    <row r="31" spans="1:20" ht="30" x14ac:dyDescent="0.25">
      <c r="A31" s="100" t="s">
        <v>161</v>
      </c>
      <c r="B31">
        <v>2</v>
      </c>
    </row>
    <row r="32" spans="1:20" x14ac:dyDescent="0.25">
      <c r="A32" t="s">
        <v>52</v>
      </c>
      <c r="B32">
        <v>5</v>
      </c>
    </row>
    <row r="33" spans="1:2" x14ac:dyDescent="0.25">
      <c r="A33" t="s">
        <v>15</v>
      </c>
      <c r="B33">
        <v>8</v>
      </c>
    </row>
    <row r="34" spans="1:2" x14ac:dyDescent="0.25">
      <c r="A34" t="s">
        <v>3</v>
      </c>
      <c r="B34">
        <v>1</v>
      </c>
    </row>
    <row r="35" spans="1:2" x14ac:dyDescent="0.25">
      <c r="A35" t="s">
        <v>5</v>
      </c>
      <c r="B35">
        <v>1</v>
      </c>
    </row>
    <row r="36" spans="1:2" x14ac:dyDescent="0.25">
      <c r="A36" t="s">
        <v>22</v>
      </c>
      <c r="B36">
        <v>2</v>
      </c>
    </row>
    <row r="37" spans="1:2" x14ac:dyDescent="0.25">
      <c r="A37" t="s">
        <v>8</v>
      </c>
      <c r="B37">
        <v>2</v>
      </c>
    </row>
    <row r="38" spans="1:2" x14ac:dyDescent="0.25">
      <c r="A38" t="s">
        <v>53</v>
      </c>
      <c r="B38">
        <v>1</v>
      </c>
    </row>
    <row r="39" spans="1:2" x14ac:dyDescent="0.25">
      <c r="B39">
        <f>SUM(B29:B38)</f>
        <v>25</v>
      </c>
    </row>
    <row r="41" spans="1:2" x14ac:dyDescent="0.25">
      <c r="A41" t="s">
        <v>59</v>
      </c>
    </row>
    <row r="42" spans="1:2" x14ac:dyDescent="0.25">
      <c r="A42" t="s">
        <v>63</v>
      </c>
    </row>
    <row r="43" spans="1:2" x14ac:dyDescent="0.25">
      <c r="A43" t="s">
        <v>98</v>
      </c>
    </row>
    <row r="44" spans="1:2" x14ac:dyDescent="0.25">
      <c r="A44" t="s">
        <v>20</v>
      </c>
    </row>
    <row r="45" spans="1:2" x14ac:dyDescent="0.25">
      <c r="A45" t="s">
        <v>14</v>
      </c>
    </row>
    <row r="46" spans="1:2" x14ac:dyDescent="0.25">
      <c r="A46" s="47" t="s">
        <v>101</v>
      </c>
    </row>
    <row r="47" spans="1:2" x14ac:dyDescent="0.25">
      <c r="A47" t="s">
        <v>60</v>
      </c>
    </row>
    <row r="48" spans="1:2" x14ac:dyDescent="0.25">
      <c r="A48" s="47" t="s">
        <v>153</v>
      </c>
    </row>
    <row r="49" spans="1:1" x14ac:dyDescent="0.25">
      <c r="A49" t="s">
        <v>16</v>
      </c>
    </row>
    <row r="50" spans="1:1" x14ac:dyDescent="0.25">
      <c r="A50" t="s">
        <v>55</v>
      </c>
    </row>
    <row r="51" spans="1:1" x14ac:dyDescent="0.25">
      <c r="A51" t="s">
        <v>61</v>
      </c>
    </row>
    <row r="52" spans="1:1" x14ac:dyDescent="0.25">
      <c r="A52" t="s">
        <v>64</v>
      </c>
    </row>
    <row r="53" spans="1:1" x14ac:dyDescent="0.25">
      <c r="A53" t="s">
        <v>99</v>
      </c>
    </row>
    <row r="54" spans="1:1" x14ac:dyDescent="0.25">
      <c r="A54" t="s">
        <v>17</v>
      </c>
    </row>
    <row r="55" spans="1:1" x14ac:dyDescent="0.25">
      <c r="A55" t="s">
        <v>56</v>
      </c>
    </row>
    <row r="56" spans="1:1" x14ac:dyDescent="0.25">
      <c r="A56" t="s">
        <v>65</v>
      </c>
    </row>
    <row r="57" spans="1:1" x14ac:dyDescent="0.25">
      <c r="A57" t="s">
        <v>57</v>
      </c>
    </row>
    <row r="58" spans="1:1" x14ac:dyDescent="0.25">
      <c r="A58" t="s">
        <v>62</v>
      </c>
    </row>
    <row r="59" spans="1:1" x14ac:dyDescent="0.25">
      <c r="A59" t="s">
        <v>54</v>
      </c>
    </row>
    <row r="60" spans="1:1" x14ac:dyDescent="0.25">
      <c r="A60" s="47" t="s">
        <v>66</v>
      </c>
    </row>
    <row r="61" spans="1:1" x14ac:dyDescent="0.25">
      <c r="A61" s="47" t="s">
        <v>10</v>
      </c>
    </row>
    <row r="62" spans="1:1" x14ac:dyDescent="0.25">
      <c r="A62" t="s">
        <v>58</v>
      </c>
    </row>
  </sheetData>
  <sortState ref="A29:B38">
    <sortCondition ref="A29:A38"/>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E41"/>
  <sheetViews>
    <sheetView topLeftCell="B1" workbookViewId="0">
      <selection activeCell="B35" sqref="B35"/>
    </sheetView>
  </sheetViews>
  <sheetFormatPr defaultRowHeight="15" x14ac:dyDescent="0.25"/>
  <cols>
    <col min="2" max="5" width="59.85546875" bestFit="1" customWidth="1"/>
  </cols>
  <sheetData>
    <row r="1" spans="1:5" ht="18" x14ac:dyDescent="0.25">
      <c r="B1" s="80" t="s">
        <v>130</v>
      </c>
      <c r="C1" s="80"/>
      <c r="D1" s="80"/>
      <c r="E1" s="80"/>
    </row>
    <row r="2" spans="1:5" x14ac:dyDescent="0.25">
      <c r="B2" s="11"/>
      <c r="C2" s="11"/>
      <c r="D2" s="11"/>
      <c r="E2" s="11"/>
    </row>
    <row r="3" spans="1:5" x14ac:dyDescent="0.25">
      <c r="A3">
        <v>1</v>
      </c>
      <c r="B3" s="11" t="s">
        <v>32</v>
      </c>
      <c r="C3" s="11"/>
      <c r="D3" s="11"/>
      <c r="E3" s="11"/>
    </row>
    <row r="4" spans="1:5" x14ac:dyDescent="0.25">
      <c r="A4">
        <v>2</v>
      </c>
      <c r="B4" s="11" t="s">
        <v>25</v>
      </c>
      <c r="C4" s="11"/>
      <c r="D4" s="11"/>
      <c r="E4" s="11"/>
    </row>
    <row r="5" spans="1:5" x14ac:dyDescent="0.25">
      <c r="A5">
        <v>3</v>
      </c>
      <c r="B5" s="11" t="s">
        <v>36</v>
      </c>
      <c r="C5" s="11"/>
      <c r="D5" s="11"/>
      <c r="E5" s="11"/>
    </row>
    <row r="6" spans="1:5" x14ac:dyDescent="0.25">
      <c r="A6">
        <v>4</v>
      </c>
      <c r="B6" s="11" t="s">
        <v>35</v>
      </c>
      <c r="C6" s="11"/>
      <c r="D6" s="11"/>
      <c r="E6" s="11"/>
    </row>
    <row r="7" spans="1:5" x14ac:dyDescent="0.25">
      <c r="A7">
        <v>5</v>
      </c>
      <c r="B7" s="97" t="s">
        <v>151</v>
      </c>
      <c r="C7" s="11"/>
      <c r="D7" s="11"/>
      <c r="E7" s="11"/>
    </row>
    <row r="8" spans="1:5" x14ac:dyDescent="0.25">
      <c r="A8">
        <v>6</v>
      </c>
      <c r="B8" s="11" t="s">
        <v>30</v>
      </c>
      <c r="C8" s="11"/>
      <c r="D8" s="11"/>
      <c r="E8" s="11"/>
    </row>
    <row r="9" spans="1:5" x14ac:dyDescent="0.25">
      <c r="A9">
        <v>7</v>
      </c>
      <c r="B9" s="97" t="s">
        <v>152</v>
      </c>
      <c r="C9" s="11"/>
      <c r="D9" s="11"/>
      <c r="E9" s="11"/>
    </row>
    <row r="10" spans="1:5" x14ac:dyDescent="0.25">
      <c r="A10">
        <v>8</v>
      </c>
      <c r="B10" s="11" t="s">
        <v>41</v>
      </c>
      <c r="C10" s="11"/>
      <c r="D10" s="11"/>
      <c r="E10" s="11"/>
    </row>
    <row r="11" spans="1:5" x14ac:dyDescent="0.25">
      <c r="A11">
        <v>9</v>
      </c>
      <c r="B11" s="11" t="s">
        <v>33</v>
      </c>
      <c r="C11" s="11"/>
      <c r="D11" s="11"/>
      <c r="E11" s="11"/>
    </row>
    <row r="12" spans="1:5" x14ac:dyDescent="0.25">
      <c r="A12">
        <v>10</v>
      </c>
      <c r="B12" s="11" t="s">
        <v>31</v>
      </c>
      <c r="C12" s="11"/>
      <c r="D12" s="11"/>
      <c r="E12" s="11"/>
    </row>
    <row r="13" spans="1:5" x14ac:dyDescent="0.25">
      <c r="A13">
        <v>11</v>
      </c>
      <c r="B13" s="11" t="s">
        <v>38</v>
      </c>
      <c r="D13" s="11"/>
      <c r="E13" s="11"/>
    </row>
    <row r="14" spans="1:5" x14ac:dyDescent="0.25">
      <c r="A14">
        <v>12</v>
      </c>
      <c r="B14" s="11" t="s">
        <v>40</v>
      </c>
      <c r="D14" s="11"/>
      <c r="E14" s="11"/>
    </row>
    <row r="15" spans="1:5" x14ac:dyDescent="0.25">
      <c r="A15">
        <v>13</v>
      </c>
      <c r="B15" s="11" t="s">
        <v>39</v>
      </c>
      <c r="D15" s="11"/>
      <c r="E15" s="11"/>
    </row>
    <row r="16" spans="1:5" x14ac:dyDescent="0.25">
      <c r="A16">
        <v>14</v>
      </c>
      <c r="B16" s="11" t="s">
        <v>27</v>
      </c>
      <c r="C16" s="11"/>
      <c r="D16" s="11"/>
      <c r="E16" s="11"/>
    </row>
    <row r="17" spans="1:5" x14ac:dyDescent="0.25">
      <c r="A17">
        <v>15</v>
      </c>
      <c r="B17" s="11" t="s">
        <v>162</v>
      </c>
      <c r="C17" s="11"/>
      <c r="D17" s="11"/>
      <c r="E17" s="11"/>
    </row>
    <row r="18" spans="1:5" x14ac:dyDescent="0.25">
      <c r="A18">
        <v>16</v>
      </c>
      <c r="B18" s="11" t="s">
        <v>34</v>
      </c>
      <c r="C18" s="11"/>
      <c r="D18" s="11"/>
      <c r="E18" s="11"/>
    </row>
    <row r="19" spans="1:5" x14ac:dyDescent="0.25">
      <c r="A19">
        <v>17</v>
      </c>
      <c r="B19" s="11" t="s">
        <v>26</v>
      </c>
      <c r="C19" s="11"/>
      <c r="D19" s="11"/>
      <c r="E19" s="11"/>
    </row>
    <row r="20" spans="1:5" x14ac:dyDescent="0.25">
      <c r="A20">
        <v>18</v>
      </c>
      <c r="B20" s="11" t="s">
        <v>132</v>
      </c>
      <c r="C20" s="11"/>
      <c r="D20" s="11"/>
      <c r="E20" s="11"/>
    </row>
    <row r="21" spans="1:5" x14ac:dyDescent="0.25">
      <c r="C21" s="11"/>
    </row>
    <row r="22" spans="1:5" ht="18" x14ac:dyDescent="0.25">
      <c r="B22" s="80" t="s">
        <v>131</v>
      </c>
      <c r="C22" s="11"/>
      <c r="D22" s="80"/>
      <c r="E22" s="80"/>
    </row>
    <row r="24" spans="1:5" ht="18" x14ac:dyDescent="0.25">
      <c r="A24">
        <v>1</v>
      </c>
      <c r="B24" s="11"/>
      <c r="C24" s="80"/>
      <c r="D24" s="11"/>
      <c r="E24" s="11"/>
    </row>
    <row r="25" spans="1:5" x14ac:dyDescent="0.25">
      <c r="A25">
        <v>2</v>
      </c>
      <c r="B25" s="11" t="s">
        <v>32</v>
      </c>
      <c r="C25" s="37"/>
      <c r="D25" s="11"/>
      <c r="E25" s="11"/>
    </row>
    <row r="26" spans="1:5" x14ac:dyDescent="0.25">
      <c r="B26" s="11" t="s">
        <v>25</v>
      </c>
      <c r="C26" s="37"/>
      <c r="D26" s="11"/>
      <c r="E26" s="11"/>
    </row>
    <row r="27" spans="1:5" x14ac:dyDescent="0.25">
      <c r="A27">
        <v>3</v>
      </c>
      <c r="B27" s="11" t="s">
        <v>43</v>
      </c>
      <c r="C27" s="11"/>
      <c r="D27" s="11"/>
      <c r="E27" s="11"/>
    </row>
    <row r="28" spans="1:5" x14ac:dyDescent="0.25">
      <c r="A28">
        <v>4</v>
      </c>
      <c r="B28" s="11" t="s">
        <v>35</v>
      </c>
      <c r="C28" s="11"/>
      <c r="D28" s="11"/>
      <c r="E28" s="11"/>
    </row>
    <row r="29" spans="1:5" x14ac:dyDescent="0.25">
      <c r="A29">
        <v>5</v>
      </c>
      <c r="B29" s="97" t="s">
        <v>151</v>
      </c>
      <c r="C29" s="11"/>
      <c r="D29" s="11"/>
      <c r="E29" s="11"/>
    </row>
    <row r="30" spans="1:5" x14ac:dyDescent="0.25">
      <c r="A30">
        <v>6</v>
      </c>
      <c r="B30" s="11" t="s">
        <v>30</v>
      </c>
      <c r="C30" s="11"/>
      <c r="D30" s="11"/>
      <c r="E30" s="11"/>
    </row>
    <row r="31" spans="1:5" x14ac:dyDescent="0.25">
      <c r="A31">
        <v>7</v>
      </c>
      <c r="B31" s="97" t="s">
        <v>152</v>
      </c>
      <c r="C31" s="11"/>
      <c r="D31" s="11"/>
      <c r="E31" s="11"/>
    </row>
    <row r="32" spans="1:5" x14ac:dyDescent="0.25">
      <c r="A32">
        <v>8</v>
      </c>
      <c r="B32" s="11" t="s">
        <v>33</v>
      </c>
      <c r="C32" s="11"/>
      <c r="D32" s="11"/>
      <c r="E32" s="11"/>
    </row>
    <row r="33" spans="1:5" x14ac:dyDescent="0.25">
      <c r="A33">
        <v>9</v>
      </c>
      <c r="B33" s="11" t="s">
        <v>31</v>
      </c>
      <c r="C33" s="11"/>
      <c r="D33" s="11"/>
      <c r="E33" s="11"/>
    </row>
    <row r="34" spans="1:5" x14ac:dyDescent="0.25">
      <c r="A34">
        <v>10</v>
      </c>
      <c r="B34" s="11" t="s">
        <v>27</v>
      </c>
      <c r="C34" s="11"/>
      <c r="D34" s="11"/>
      <c r="E34" s="11"/>
    </row>
    <row r="35" spans="1:5" x14ac:dyDescent="0.25">
      <c r="A35">
        <v>11</v>
      </c>
      <c r="B35" s="11" t="s">
        <v>162</v>
      </c>
      <c r="C35" s="11"/>
      <c r="D35" s="11"/>
      <c r="E35" s="11"/>
    </row>
    <row r="36" spans="1:5" x14ac:dyDescent="0.25">
      <c r="A36">
        <v>12</v>
      </c>
      <c r="B36" s="11" t="s">
        <v>42</v>
      </c>
      <c r="C36" s="11"/>
      <c r="D36" s="11"/>
      <c r="E36" s="11"/>
    </row>
    <row r="37" spans="1:5" x14ac:dyDescent="0.25">
      <c r="A37">
        <v>13</v>
      </c>
      <c r="B37" s="11" t="s">
        <v>26</v>
      </c>
      <c r="C37" s="11"/>
      <c r="D37" s="11"/>
      <c r="E37" s="11"/>
    </row>
    <row r="38" spans="1:5" x14ac:dyDescent="0.25">
      <c r="A38">
        <v>14</v>
      </c>
      <c r="B38" s="11" t="s">
        <v>132</v>
      </c>
      <c r="C38" s="11"/>
      <c r="D38" s="11"/>
      <c r="E38" s="11"/>
    </row>
    <row r="39" spans="1:5" x14ac:dyDescent="0.25">
      <c r="C39" s="11"/>
    </row>
    <row r="40" spans="1:5" x14ac:dyDescent="0.25">
      <c r="B40" s="11" t="s">
        <v>131</v>
      </c>
      <c r="C40" s="11" t="s">
        <v>130</v>
      </c>
    </row>
    <row r="41" spans="1:5" x14ac:dyDescent="0.25">
      <c r="B41" s="11" t="s">
        <v>97</v>
      </c>
      <c r="C41" s="11" t="s">
        <v>46</v>
      </c>
    </row>
  </sheetData>
  <sortState ref="B25:B36">
    <sortCondition ref="B25"/>
  </sortState>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P23"/>
  <sheetViews>
    <sheetView topLeftCell="D1" workbookViewId="0">
      <selection activeCell="I10" sqref="I10"/>
    </sheetView>
  </sheetViews>
  <sheetFormatPr defaultRowHeight="15" x14ac:dyDescent="0.25"/>
  <cols>
    <col min="2" max="2" width="14.7109375" bestFit="1" customWidth="1"/>
    <col min="3" max="3" width="15.5703125" bestFit="1" customWidth="1"/>
    <col min="4" max="4" width="28.5703125" bestFit="1" customWidth="1"/>
    <col min="5" max="5" width="25.140625" bestFit="1" customWidth="1"/>
    <col min="7" max="7" width="18.42578125" bestFit="1" customWidth="1"/>
  </cols>
  <sheetData>
    <row r="1" spans="1:16" ht="15.75" thickBot="1" x14ac:dyDescent="0.3"/>
    <row r="2" spans="1:16" ht="15.75" thickBot="1" x14ac:dyDescent="0.3">
      <c r="B2" s="1" t="s">
        <v>0</v>
      </c>
      <c r="C2" s="2"/>
      <c r="D2" s="2" t="s">
        <v>1</v>
      </c>
      <c r="E2" s="2" t="s">
        <v>2</v>
      </c>
      <c r="G2" s="9" t="s">
        <v>0</v>
      </c>
    </row>
    <row r="3" spans="1:16" ht="15.75" thickBot="1" x14ac:dyDescent="0.3">
      <c r="A3">
        <v>1</v>
      </c>
      <c r="B3" s="7" t="s">
        <v>3</v>
      </c>
      <c r="C3" s="10" t="str">
        <f t="shared" ref="C3:C16" si="0">CONCATENATE(A3,B3)</f>
        <v>1HealthFirst</v>
      </c>
      <c r="D3" s="3" t="s">
        <v>4</v>
      </c>
    </row>
    <row r="4" spans="1:16" ht="23.25" thickBot="1" x14ac:dyDescent="0.3">
      <c r="A4">
        <v>1</v>
      </c>
      <c r="B4" s="4" t="s">
        <v>5</v>
      </c>
      <c r="C4" s="10" t="str">
        <f t="shared" si="0"/>
        <v>1MetroPlus</v>
      </c>
      <c r="D4" s="5" t="s">
        <v>6</v>
      </c>
      <c r="E4" s="13" t="s">
        <v>73</v>
      </c>
      <c r="G4" s="15" t="s">
        <v>21</v>
      </c>
    </row>
    <row r="5" spans="1:16" ht="23.25" thickBot="1" x14ac:dyDescent="0.3">
      <c r="A5">
        <v>1</v>
      </c>
      <c r="B5" s="6" t="s">
        <v>7</v>
      </c>
      <c r="C5" s="10" t="str">
        <f t="shared" si="0"/>
        <v>1HIP/Emblem</v>
      </c>
      <c r="D5" s="3" t="s">
        <v>6</v>
      </c>
      <c r="E5" s="13" t="s">
        <v>54</v>
      </c>
      <c r="G5" s="14" t="s">
        <v>52</v>
      </c>
      <c r="I5" t="s">
        <v>123</v>
      </c>
      <c r="L5" t="s">
        <v>125</v>
      </c>
    </row>
    <row r="6" spans="1:16" ht="15.75" thickBot="1" x14ac:dyDescent="0.3">
      <c r="A6">
        <v>1</v>
      </c>
      <c r="B6" s="4" t="s">
        <v>8</v>
      </c>
      <c r="C6" s="10" t="str">
        <f t="shared" si="0"/>
        <v>1United Health Plan</v>
      </c>
      <c r="D6" s="5" t="s">
        <v>9</v>
      </c>
      <c r="E6" s="13" t="s">
        <v>55</v>
      </c>
      <c r="G6" s="15" t="s">
        <v>15</v>
      </c>
      <c r="O6" t="s">
        <v>133</v>
      </c>
      <c r="P6">
        <v>0</v>
      </c>
    </row>
    <row r="7" spans="1:16" ht="57.75" thickBot="1" x14ac:dyDescent="0.3">
      <c r="A7">
        <v>1</v>
      </c>
      <c r="B7" s="7" t="s">
        <v>11</v>
      </c>
      <c r="C7" s="10" t="str">
        <f t="shared" si="0"/>
        <v>1MVP/Hudson Health</v>
      </c>
      <c r="D7" s="3" t="s">
        <v>12</v>
      </c>
      <c r="E7" s="13" t="s">
        <v>56</v>
      </c>
      <c r="G7" s="15" t="s">
        <v>3</v>
      </c>
      <c r="I7" s="67" t="s">
        <v>147</v>
      </c>
      <c r="L7" s="92"/>
      <c r="O7" t="s">
        <v>134</v>
      </c>
      <c r="P7">
        <v>1</v>
      </c>
    </row>
    <row r="8" spans="1:16" ht="75.75" thickBot="1" x14ac:dyDescent="0.3">
      <c r="A8">
        <v>2</v>
      </c>
      <c r="B8" s="7" t="s">
        <v>11</v>
      </c>
      <c r="C8" s="10" t="str">
        <f t="shared" si="0"/>
        <v>2MVP/Hudson Health</v>
      </c>
      <c r="D8" s="3" t="s">
        <v>13</v>
      </c>
      <c r="E8" s="13" t="s">
        <v>57</v>
      </c>
      <c r="G8" s="15" t="s">
        <v>22</v>
      </c>
      <c r="I8" t="s">
        <v>150</v>
      </c>
      <c r="L8" s="92" t="s">
        <v>148</v>
      </c>
    </row>
    <row r="9" spans="1:16" ht="15.75" customHeight="1" thickBot="1" x14ac:dyDescent="0.3">
      <c r="A9">
        <v>1</v>
      </c>
      <c r="B9" s="8" t="s">
        <v>15</v>
      </c>
      <c r="C9" s="10" t="str">
        <f t="shared" si="0"/>
        <v>1Fidelis</v>
      </c>
      <c r="D9" s="8" t="s">
        <v>9</v>
      </c>
      <c r="E9" s="13" t="s">
        <v>58</v>
      </c>
      <c r="G9" s="15" t="s">
        <v>8</v>
      </c>
      <c r="I9" t="s">
        <v>154</v>
      </c>
      <c r="L9" t="s">
        <v>145</v>
      </c>
    </row>
    <row r="10" spans="1:16" ht="15.75" thickBot="1" x14ac:dyDescent="0.3">
      <c r="A10">
        <v>2</v>
      </c>
      <c r="B10" s="8" t="s">
        <v>15</v>
      </c>
      <c r="C10" s="10" t="str">
        <f t="shared" si="0"/>
        <v>2Fidelis</v>
      </c>
      <c r="D10" s="8" t="s">
        <v>9</v>
      </c>
      <c r="E10" s="13" t="s">
        <v>59</v>
      </c>
      <c r="G10" s="15" t="s">
        <v>53</v>
      </c>
      <c r="L10" t="s">
        <v>146</v>
      </c>
    </row>
    <row r="11" spans="1:16" ht="15.75" thickBot="1" x14ac:dyDescent="0.3">
      <c r="A11">
        <v>3</v>
      </c>
      <c r="B11" s="8" t="s">
        <v>15</v>
      </c>
      <c r="C11" s="10" t="str">
        <f t="shared" si="0"/>
        <v>3Fidelis</v>
      </c>
      <c r="D11" s="8" t="s">
        <v>12</v>
      </c>
      <c r="E11" s="13" t="s">
        <v>60</v>
      </c>
    </row>
    <row r="12" spans="1:16" ht="15.75" thickBot="1" x14ac:dyDescent="0.3">
      <c r="A12">
        <v>4</v>
      </c>
      <c r="B12" s="8" t="s">
        <v>15</v>
      </c>
      <c r="C12" s="10" t="str">
        <f t="shared" si="0"/>
        <v>4Fidelis</v>
      </c>
      <c r="D12" s="8" t="s">
        <v>12</v>
      </c>
      <c r="E12" s="13" t="s">
        <v>16</v>
      </c>
    </row>
    <row r="13" spans="1:16" ht="23.25" thickBot="1" x14ac:dyDescent="0.3">
      <c r="A13">
        <v>5</v>
      </c>
      <c r="B13" s="8" t="s">
        <v>15</v>
      </c>
      <c r="C13" s="10" t="str">
        <f t="shared" si="0"/>
        <v>5Fidelis</v>
      </c>
      <c r="D13" s="5" t="s">
        <v>18</v>
      </c>
      <c r="E13" s="13" t="s">
        <v>61</v>
      </c>
      <c r="I13" t="s">
        <v>126</v>
      </c>
      <c r="L13" t="s">
        <v>80</v>
      </c>
    </row>
    <row r="14" spans="1:16" ht="15.75" thickBot="1" x14ac:dyDescent="0.3">
      <c r="A14">
        <v>6</v>
      </c>
      <c r="B14" s="8" t="s">
        <v>15</v>
      </c>
      <c r="C14" s="10" t="str">
        <f t="shared" si="0"/>
        <v>6Fidelis</v>
      </c>
      <c r="D14" s="5" t="s">
        <v>19</v>
      </c>
      <c r="E14" s="13" t="s">
        <v>17</v>
      </c>
      <c r="I14" t="s">
        <v>48</v>
      </c>
      <c r="L14" t="s">
        <v>48</v>
      </c>
    </row>
    <row r="15" spans="1:16" ht="15.75" thickBot="1" x14ac:dyDescent="0.3">
      <c r="A15">
        <v>7</v>
      </c>
      <c r="B15" s="8" t="s">
        <v>15</v>
      </c>
      <c r="C15" s="10" t="str">
        <f t="shared" si="0"/>
        <v>7Fidelis</v>
      </c>
      <c r="D15" s="8" t="s">
        <v>13</v>
      </c>
      <c r="E15" s="13" t="s">
        <v>62</v>
      </c>
      <c r="I15" t="s">
        <v>49</v>
      </c>
      <c r="L15" t="s">
        <v>49</v>
      </c>
    </row>
    <row r="16" spans="1:16" x14ac:dyDescent="0.25">
      <c r="A16">
        <v>8</v>
      </c>
      <c r="B16" s="8" t="s">
        <v>15</v>
      </c>
      <c r="C16" s="10" t="str">
        <f t="shared" si="0"/>
        <v>8Fidelis</v>
      </c>
      <c r="D16" s="8" t="s">
        <v>13</v>
      </c>
      <c r="E16" s="13" t="s">
        <v>63</v>
      </c>
      <c r="I16" t="s">
        <v>50</v>
      </c>
      <c r="L16" t="s">
        <v>50</v>
      </c>
    </row>
    <row r="17" spans="5:12" x14ac:dyDescent="0.25">
      <c r="E17" s="13" t="s">
        <v>20</v>
      </c>
      <c r="I17" t="s">
        <v>51</v>
      </c>
      <c r="L17" t="s">
        <v>51</v>
      </c>
    </row>
    <row r="18" spans="5:12" x14ac:dyDescent="0.25">
      <c r="E18" s="13" t="s">
        <v>72</v>
      </c>
    </row>
    <row r="19" spans="5:12" x14ac:dyDescent="0.25">
      <c r="E19" s="13" t="s">
        <v>64</v>
      </c>
    </row>
    <row r="20" spans="5:12" x14ac:dyDescent="0.25">
      <c r="E20" s="13" t="s">
        <v>14</v>
      </c>
    </row>
    <row r="21" spans="5:12" x14ac:dyDescent="0.25">
      <c r="E21" s="13" t="s">
        <v>65</v>
      </c>
    </row>
    <row r="22" spans="5:12" x14ac:dyDescent="0.25">
      <c r="E22" s="13" t="s">
        <v>10</v>
      </c>
    </row>
    <row r="23" spans="5:12" x14ac:dyDescent="0.25">
      <c r="E23" s="11" t="s">
        <v>66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VBP-QIP Performance Table</vt:lpstr>
      <vt:lpstr>Measures</vt:lpstr>
      <vt:lpstr>Reporting Guidance</vt:lpstr>
      <vt:lpstr>Sheet1</vt:lpstr>
      <vt:lpstr>MCO-DOH Quarterly Report</vt:lpstr>
      <vt:lpstr>Pairings Table</vt:lpstr>
      <vt:lpstr>Drop Down Menu</vt:lpstr>
      <vt:lpstr>Drop Downs (Hidden Tab)</vt:lpstr>
      <vt:lpstr>Beds</vt:lpstr>
      <vt:lpstr>Greater_Than_100</vt:lpstr>
      <vt:lpstr>Less_Than_100</vt:lpstr>
      <vt:lpstr>Non_Rural</vt:lpstr>
      <vt:lpstr>Rural</vt:lpstr>
    </vt:vector>
  </TitlesOfParts>
  <Company>New York State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 Hoffman</dc:creator>
  <cp:lastModifiedBy>Kim Fraim</cp:lastModifiedBy>
  <cp:lastPrinted>2016-04-15T03:35:54Z</cp:lastPrinted>
  <dcterms:created xsi:type="dcterms:W3CDTF">2015-11-10T15:37:00Z</dcterms:created>
  <dcterms:modified xsi:type="dcterms:W3CDTF">2019-01-23T17:28:50Z</dcterms:modified>
</cp:coreProperties>
</file>