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updateLinks="never" codeName="ThisWorkbook"/>
  <mc:AlternateContent xmlns:mc="http://schemas.openxmlformats.org/markup-compatibility/2006">
    <mc:Choice Requires="x15">
      <x15ac:absPath xmlns:x15ac="http://schemas.microsoft.com/office/spreadsheetml/2010/11/ac" url="R:\health_care\medicaid\redesign\dsrip\vbp_initiatives\reporting\docs\"/>
    </mc:Choice>
  </mc:AlternateContent>
  <xr:revisionPtr revIDLastSave="0" documentId="8_{23FB13F3-C955-47AC-A6A5-D2419C44CC9D}" xr6:coauthVersionLast="31" xr6:coauthVersionMax="31" xr10:uidLastSave="{00000000-0000-0000-0000-000000000000}"/>
  <bookViews>
    <workbookView xWindow="0" yWindow="0" windowWidth="28800" windowHeight="12810" tabRatio="692" firstSheet="1" activeTab="1" xr2:uid="{00000000-000D-0000-FFFF-FFFF00000000}"/>
  </bookViews>
  <sheets>
    <sheet name="VBP-QIP Performance Table" sheetId="16" state="hidden" r:id="rId1"/>
    <sheet name="MCO-DOH Quarterly Report" sheetId="15" r:id="rId2"/>
    <sheet name="Facility Names" sheetId="17" state="hidden" r:id="rId3"/>
    <sheet name="Reporting Guidance" sheetId="18" state="hidden" r:id="rId4"/>
    <sheet name="Pairings Table" sheetId="14" state="hidden" r:id="rId5"/>
    <sheet name="Drop Down Menu" sheetId="13" state="hidden" r:id="rId6"/>
    <sheet name="Drop Downs (Hidden Tab)" sheetId="2" state="hidden" r:id="rId7"/>
  </sheets>
  <externalReferences>
    <externalReference r:id="rId8"/>
  </externalReferences>
  <definedNames>
    <definedName name="a" localSheetId="0">#REF!</definedName>
    <definedName name="a">#REF!</definedName>
    <definedName name="Application" localSheetId="0">#REF!</definedName>
    <definedName name="Application">#REF!</definedName>
    <definedName name="Beds">'Drop Down Menu'!$B$40:$C$40</definedName>
    <definedName name="Contracts" localSheetId="0">#REF!</definedName>
    <definedName name="Contracts">#REF!</definedName>
    <definedName name="Contracts_PLans" localSheetId="0">#REF!</definedName>
    <definedName name="Contracts_PLans">#REF!</definedName>
    <definedName name="Disbursement" localSheetId="0">#REF!</definedName>
    <definedName name="Disbursement">#REF!</definedName>
    <definedName name="Facility_Type" localSheetId="0">'[1]Drop Down Menu'!$B$38:$C$38</definedName>
    <definedName name="Facility_Type">'Drop Down Menu'!$B$39:$C$39</definedName>
    <definedName name="FT">'Drop Down Menu'!$B$41:$C$41</definedName>
    <definedName name="MCO_PPS_Facility" localSheetId="0">#REF!</definedName>
    <definedName name="MCO_PPS_Facility">#REF!</definedName>
    <definedName name="Non_Rural">'Drop Down Menu'!$C$23:$C$37</definedName>
    <definedName name="Other" localSheetId="0">#REF!</definedName>
    <definedName name="Other">#REF!</definedName>
    <definedName name="Rural">'Drop Down Menu'!$C$2:$C$20</definedName>
    <definedName name="Structure_Timelines" localSheetId="0">#REF!</definedName>
    <definedName name="Structure_Timelines">#REF!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 i="15" l="1"/>
  <c r="A18" i="15" s="1"/>
  <c r="B39" i="14"/>
  <c r="P8" i="14"/>
  <c r="P7" i="14"/>
  <c r="P6" i="14"/>
  <c r="O6" i="14"/>
  <c r="P5" i="14"/>
  <c r="O5" i="14"/>
  <c r="P4" i="14"/>
  <c r="O4" i="14"/>
  <c r="S3" i="14"/>
  <c r="R3" i="14"/>
  <c r="P3" i="14"/>
  <c r="O3" i="14"/>
  <c r="N3" i="14"/>
  <c r="T2" i="14"/>
  <c r="S2" i="14"/>
  <c r="R2" i="14"/>
  <c r="P2" i="14"/>
  <c r="D17" i="15" s="1"/>
  <c r="O2" i="14"/>
  <c r="N2" i="14"/>
  <c r="B16" i="15" l="1"/>
  <c r="D18" i="15" l="1"/>
  <c r="A19" i="15"/>
  <c r="B18" i="15" l="1"/>
  <c r="F18" i="15"/>
  <c r="A20" i="15"/>
  <c r="D19" i="15"/>
  <c r="I18" i="15" l="1"/>
  <c r="K18" i="15" s="1"/>
  <c r="B19" i="15"/>
  <c r="F19" i="15"/>
  <c r="I19" i="15" s="1"/>
  <c r="A21" i="15"/>
  <c r="D20" i="15"/>
  <c r="B20" i="15" l="1"/>
  <c r="F20" i="15"/>
  <c r="A22" i="15"/>
  <c r="D21" i="15"/>
  <c r="K19" i="15"/>
  <c r="I20" i="15" l="1"/>
  <c r="K20" i="15" s="1"/>
  <c r="B21" i="15"/>
  <c r="F21" i="15"/>
  <c r="A23" i="15"/>
  <c r="D22" i="15"/>
  <c r="I21" i="15" l="1"/>
  <c r="K21" i="15" s="1"/>
  <c r="B22" i="15"/>
  <c r="F22" i="15"/>
  <c r="A24" i="15"/>
  <c r="D24" i="15" s="1"/>
  <c r="D23" i="15"/>
  <c r="K22" i="15" l="1"/>
  <c r="I22" i="15"/>
  <c r="B24" i="15"/>
  <c r="F24" i="15"/>
  <c r="B23" i="15"/>
  <c r="F23" i="15"/>
  <c r="G28" i="16"/>
  <c r="B34" i="16"/>
  <c r="B33" i="16"/>
  <c r="B32" i="16"/>
  <c r="B31" i="16"/>
  <c r="B30" i="16"/>
  <c r="B29" i="16"/>
  <c r="B28" i="16"/>
  <c r="B27" i="16"/>
  <c r="B26" i="16"/>
  <c r="B25" i="16"/>
  <c r="B24" i="16"/>
  <c r="G23" i="16"/>
  <c r="B23" i="16"/>
  <c r="G22" i="16"/>
  <c r="B22" i="16"/>
  <c r="G21" i="16"/>
  <c r="G20" i="16"/>
  <c r="G19" i="16"/>
  <c r="B19" i="16"/>
  <c r="G18" i="16"/>
  <c r="B18" i="16"/>
  <c r="K24" i="15" l="1"/>
  <c r="I24" i="15"/>
  <c r="K23" i="15"/>
  <c r="I23" i="15"/>
  <c r="G24" i="16"/>
  <c r="G26" i="16" s="1"/>
  <c r="G29" i="16" s="1"/>
  <c r="G30" i="16" s="1"/>
  <c r="B17" i="15"/>
  <c r="F17" i="15" l="1"/>
  <c r="I17" i="15" s="1"/>
  <c r="K17" i="15" s="1"/>
  <c r="C4" i="2" l="1"/>
  <c r="C5" i="2"/>
  <c r="C6" i="2"/>
  <c r="C7" i="2"/>
  <c r="C8" i="2"/>
  <c r="C9" i="2"/>
  <c r="C10" i="2"/>
  <c r="C11" i="2"/>
  <c r="C12" i="2"/>
  <c r="C13" i="2"/>
  <c r="C14" i="2"/>
  <c r="C15" i="2"/>
  <c r="C16" i="2"/>
  <c r="C3" i="2"/>
</calcChain>
</file>

<file path=xl/sharedStrings.xml><?xml version="1.0" encoding="utf-8"?>
<sst xmlns="http://schemas.openxmlformats.org/spreadsheetml/2006/main" count="381" uniqueCount="128">
  <si>
    <t>MCO</t>
  </si>
  <si>
    <t>PPS</t>
  </si>
  <si>
    <t>Facility</t>
  </si>
  <si>
    <t>HealthFirst</t>
  </si>
  <si>
    <t>Advocate Community Providers</t>
  </si>
  <si>
    <t>MetroPlus</t>
  </si>
  <si>
    <t>New York City Health and Hospital Corporation</t>
  </si>
  <si>
    <t>HIP/Emblem</t>
  </si>
  <si>
    <t>United Health Plan</t>
  </si>
  <si>
    <t>Maimonides Medical Center</t>
  </si>
  <si>
    <t>Wyckoff Heights Medical Center</t>
  </si>
  <si>
    <t>MVP/Hudson Health</t>
  </si>
  <si>
    <t>Montefiore Hudson Valley Collaborative</t>
  </si>
  <si>
    <t>Westchester Medical Center</t>
  </si>
  <si>
    <t>Health Alliance (Benedictine)</t>
  </si>
  <si>
    <t>Fidelis</t>
  </si>
  <si>
    <t>Kingsbrook Jewish Medical Center</t>
  </si>
  <si>
    <t>Nyack Hospital</t>
  </si>
  <si>
    <t>Nassau Queens Performing Provider System, LLC</t>
  </si>
  <si>
    <t>Refuah Community Health Collaborative</t>
  </si>
  <si>
    <t>Good Samaritan Hospital Suffern</t>
  </si>
  <si>
    <t>Affinity Health Plan</t>
  </si>
  <si>
    <t>MVP</t>
  </si>
  <si>
    <t>DY3 (Apr 2017-Mar 2018)</t>
  </si>
  <si>
    <t>Measure 1 (select from list)</t>
  </si>
  <si>
    <t>Measure 3 (select from list)</t>
  </si>
  <si>
    <t>Measure 4 (select from list)</t>
  </si>
  <si>
    <t>Acute MI Mortality (IQI #15)</t>
  </si>
  <si>
    <t xml:space="preserve">Stroke Mortality (IQI #17) </t>
  </si>
  <si>
    <t xml:space="preserve">Pneumonia Mortality (IQI #20) </t>
  </si>
  <si>
    <t xml:space="preserve">CAUTI Rate per 10,000 Patient Days (Population Rate) </t>
  </si>
  <si>
    <t xml:space="preserve">CLABSI per 10,000 Patient Days (Population Rate) </t>
  </si>
  <si>
    <t xml:space="preserve">CDI Healthcare Facility - Onset Incidence Rate per 10,000 Patient Days </t>
  </si>
  <si>
    <t xml:space="preserve">Falls with Injury </t>
  </si>
  <si>
    <t>3-Hour Sepsis Bundle</t>
  </si>
  <si>
    <t xml:space="preserve">Episiotomy Rate </t>
  </si>
  <si>
    <t xml:space="preserve">Primary C-Section (IQI #33) </t>
  </si>
  <si>
    <t>Avoidable ED Use</t>
  </si>
  <si>
    <t xml:space="preserve">Avoidable Admissions </t>
  </si>
  <si>
    <t xml:space="preserve">Pressure Ulcer Rate, Stage III or IV </t>
  </si>
  <si>
    <t xml:space="preserve">Fibrinolytic Therapy Received with 30 minutes of ED Arrival (OP-2) </t>
  </si>
  <si>
    <t xml:space="preserve">Median Time to Transfer to Another Facility for Acute Coronary Intervention (OP-3) </t>
  </si>
  <si>
    <t>Median Time to ECG (OP-5)</t>
  </si>
  <si>
    <t>EDTC Emergency Department Transfer Communication (All or None)</t>
  </si>
  <si>
    <t>Rural Measures</t>
  </si>
  <si>
    <t>Primary C-Section (IQI #33)</t>
  </si>
  <si>
    <t>Avoidable Admissions</t>
  </si>
  <si>
    <t>Other nationally recognized measure</t>
  </si>
  <si>
    <t>Non-Rural Measures</t>
  </si>
  <si>
    <t>Rural</t>
  </si>
  <si>
    <t>Non_Rural</t>
  </si>
  <si>
    <t>Measure</t>
  </si>
  <si>
    <t>Q1</t>
  </si>
  <si>
    <t>Q2</t>
  </si>
  <si>
    <t>Q3</t>
  </si>
  <si>
    <t>Q4</t>
  </si>
  <si>
    <t>Excellus</t>
  </si>
  <si>
    <t>Wellcare</t>
  </si>
  <si>
    <t>St. Joseph's Hospital</t>
  </si>
  <si>
    <t>Lewis County General Hospital</t>
  </si>
  <si>
    <t>Orleans Community Hospital</t>
  </si>
  <si>
    <t>St. James Mercy Hospital</t>
  </si>
  <si>
    <t>Wyoming County Community Health</t>
  </si>
  <si>
    <t>A.O. Fox Memorial Hospital</t>
  </si>
  <si>
    <t>Interfaith Medical Center</t>
  </si>
  <si>
    <t>Montefiore - Mount Vernon</t>
  </si>
  <si>
    <t>St. John's Episcopal</t>
  </si>
  <si>
    <t>Bon Secours Charity Health</t>
  </si>
  <si>
    <t>Montefiore - New Rochelle</t>
  </si>
  <si>
    <t>Rome Memorial Hospital</t>
  </si>
  <si>
    <t>St. Luke's Cornwall</t>
  </si>
  <si>
    <t>Select the Facility filling out the report:</t>
  </si>
  <si>
    <t>Select facility type:</t>
  </si>
  <si>
    <t>Select performance year and rolling quarter:</t>
  </si>
  <si>
    <t>Affinity</t>
  </si>
  <si>
    <t>Brookdale Hospital - HealthFirst</t>
  </si>
  <si>
    <t>Brookdale Hospital - Affinity</t>
  </si>
  <si>
    <t xml:space="preserve">The purpose of this table is to document the results for the basline rolling quater and performance quarter for each of a facilities VBP-QIP measures.  
This document should be filled out by the facility and provided to their paired MCO quarterly.  
1) Select the Facility filling out the report in cell F11.
2) Select the MCO that the report is being provided to in cell F13.
3) Select the facility type (Rural or non-Rural)
3) Select the basline year and rolling quarter in cells E14 and E15.
4) Select the performance year and rolling quarter in cells E14 and E15.
5) Input the four measure in column D rows 18 - 21.
6) Input the result for the baseline rolling quarter for each measure in column E rows 18 - 21.
7) Input the result for the performance quarter for each measure in column F row 18 - 21.
</t>
  </si>
  <si>
    <t>Select who the report is submitted to:</t>
  </si>
  <si>
    <t>Select baseline year and rolling quarter:</t>
  </si>
  <si>
    <t>BASELINE ROLLING QUARTER RESULT</t>
  </si>
  <si>
    <t>PERFORMANCE QUARTER RESULT</t>
  </si>
  <si>
    <t>MAINTAINED/IMPROVED SCORE</t>
  </si>
  <si>
    <t>EXPLANATION OF VARIANCE</t>
  </si>
  <si>
    <t>Total Number of Measures Maintained of Improved</t>
  </si>
  <si>
    <t>Measure Credits Available</t>
  </si>
  <si>
    <t>Total Credits Earned</t>
  </si>
  <si>
    <t>Total Dollars Available in Quarter</t>
  </si>
  <si>
    <t>Percentage of Dollars Earned</t>
  </si>
  <si>
    <t>Total Dollar Earned in Quarter</t>
  </si>
  <si>
    <t>Select Measure From List</t>
  </si>
  <si>
    <t>Select the MCO filling out the report:</t>
  </si>
  <si>
    <t>Greather Than 100</t>
  </si>
  <si>
    <t>Less Than 100</t>
  </si>
  <si>
    <t xml:space="preserve">Rural </t>
  </si>
  <si>
    <t>Emblem Health (HIP)</t>
  </si>
  <si>
    <t>Brookdale Hospital</t>
  </si>
  <si>
    <t>Nassau University Medical Center</t>
  </si>
  <si>
    <t>Health and Hospitals Corp.</t>
  </si>
  <si>
    <t>United</t>
  </si>
  <si>
    <t>Explanation of Variance Between the Total AIT Award Earned and Payments to the Facility</t>
  </si>
  <si>
    <t>Facility Names</t>
  </si>
  <si>
    <t>BASELINE YEAR</t>
  </si>
  <si>
    <t>PERFORMANCE YEAR</t>
  </si>
  <si>
    <t>BASELINE QUARTER</t>
  </si>
  <si>
    <t>Select performance measurement period:</t>
  </si>
  <si>
    <t>Select Annual Baseline Period</t>
  </si>
  <si>
    <t>Select Annual Measurement Year Period</t>
  </si>
  <si>
    <t>Select baseline period:</t>
  </si>
  <si>
    <t>Total AIT Award Earned ($)</t>
  </si>
  <si>
    <t>Payment/Award Variance ($)</t>
  </si>
  <si>
    <t>Number of Measures Maintained or Improved</t>
  </si>
  <si>
    <t xml:space="preserve">Percent of Award Earned </t>
  </si>
  <si>
    <t>AIT Award Paid to Facility ($)</t>
  </si>
  <si>
    <t xml:space="preserve">For DY4 &amp; DY58, an AIT will be calculated by the facility and reviewed by its paired MCO to confirm improvement over the course of a four quarter “measurement period” compared to a “baseline period.” DOH recognizes that due to updating process flows to achieve better performance, facilities may see temporary declines in performance metrics, potentially leading to missed quarterly achievement on a P4P quality measure. AITs will provide facilities with an opportunity to earn P4P dollars missed in quarterly performance periods in DY4 or DY5 due to these short-term variations in performance.  
An AIT will be considered achieved for a specific measure as follows:  
For Payment in DY4:  
1. If the DY4 Annual Measurement Period result is better than the DY4 Annual Baseline Period result (performance improves over the baseline) ; AND 
2. If the facility achieves results for the DY4 Annual Measurement Period that are better than the mean NYS results for the specific measure as per the most recently published report by the designated data source (NYSDOH, CMS, AHRQ, NHSN, NQF, etc.). 
 For Payment in DY5:  
1. If the DY5 Annual Measurement Period result is better than the DY5 Annual Baseline Period result (performance improves over the baseline); AND 
2. If a facility achieves a result for the DY5 Annual Measurement Period that is better than the mean NYS results for the specific measure as per the most recently published report by the designated data source (NYSDOH, CMS, AHRQ, NHSN, NQF, etc.). 
For the second requirement for AIT payment in each DY, the facility is required to compare its results to the mean of the NYS results for the specific measure. Figure 7 below outlines the 13 P4P measures and includes the units and data source of the NYS results. OQPS and GNYHA will provide the data for comparison for the measures below. The mean included in the table below is the most recent published data for the measures for illustrative purposes only. OQPS will release the NYS mean results for DY4 in June 2017. Mean data will be pulled based on the most recent data available as of May 1, 2017. 
  </t>
  </si>
  <si>
    <t xml:space="preserve">United </t>
  </si>
  <si>
    <t>Jamaica Hospital</t>
  </si>
  <si>
    <t>AIT Baseline Period DY4 (Jan 2016 - Dec 2016)</t>
  </si>
  <si>
    <t>AIT Baseline Period DY5 (Jan 2017 - Dec 2017)</t>
  </si>
  <si>
    <t>AIT Measurement Period DY4 (Jul 2017- Jun 2018)</t>
  </si>
  <si>
    <t>AIT Measurement Period DY5 (Jul 2018 - Jun 2019)</t>
  </si>
  <si>
    <t>MCO to DOH EP QIP Annual Improvement Target Payment Report</t>
  </si>
  <si>
    <r>
      <t>Potential AIT Award (Total Unearned EP QIP Award) ($)</t>
    </r>
    <r>
      <rPr>
        <vertAlign val="superscript"/>
        <sz val="9"/>
        <color theme="1"/>
        <rFont val="Arial"/>
        <family val="2"/>
      </rPr>
      <t>1</t>
    </r>
    <r>
      <rPr>
        <sz val="9"/>
        <color theme="1"/>
        <rFont val="Arial"/>
        <family val="2"/>
      </rPr>
      <t xml:space="preserve"> </t>
    </r>
  </si>
  <si>
    <t>EP QIP Award Example</t>
  </si>
  <si>
    <r>
      <t xml:space="preserve">The purpose of the following report is to document the total number of Annual Improvement Target (AIT) measures achieved for each paired facility and to track VBP QIP AIT payments made to each paired facility.  If there is a difference between EP QIP AIT earned  and payments made to the facility by the MCO, this report should be used to explain the difference. 
The MCO should perform the following steps to complete this form:
All cells which require input are highlighted in gold.  Cells highlighted in grey do not require any input.  
1)  Select the MCO filling out the report from the drop down menu in cell G11.
2)  Select the baseline year from the drop down menu in cell G12.
3)  Select the performance measurement period from the drop down menu in cell G13.
4)  Input the Potential AIT Award from the performance measurement period for each facility in column G under the cell labeled "Potential AIT Award (Total Unearned EP QIP Award)".  The potential AIT award is the sum of the unearned VBP QIP award for the quarters making up the measurement period.      
5)  Input the total number of AIT measures achieved by each facility in column H under the cell labeled "Total Number of AIT Measures Achieved".  
6)  Input the EP QIP payments made for successful achievement of AIT measures in column J for each facility under the cell labeled "AIT Award Paid to Facility". 
7)  Explain any difference between the Total AIT Award Earned by the facility and the AIT payments made to the facility.    
When this document is completed, attach the required supporting documents and send to DOH via the email address: vbp_qip@health.ny.gov using the subject line 'EP QIP Payment Reports'.  Required supporting documents include an Annual Improvement Target Report for each of the MCOs paired facilities together with the facilities attestation.
</t>
    </r>
    <r>
      <rPr>
        <vertAlign val="superscript"/>
        <sz val="9"/>
        <rFont val="Arial"/>
        <family val="2"/>
      </rPr>
      <t>1</t>
    </r>
    <r>
      <rPr>
        <sz val="9"/>
        <rFont val="Arial"/>
        <family val="2"/>
      </rPr>
      <t xml:space="preserve"> </t>
    </r>
    <r>
      <rPr>
        <i/>
        <sz val="9"/>
        <rFont val="Arial"/>
        <family val="2"/>
      </rPr>
      <t xml:space="preserve">Facility names have been provided on the "Facility Names" sheet.  In the event worksheet functionality does not work porperly please copy and paste the names of the MCO's paired facilities from the "Facility Names" worksheet.  </t>
    </r>
  </si>
  <si>
    <t>Empire BlueCross BlueShield HealthPlus</t>
  </si>
  <si>
    <r>
      <rPr>
        <vertAlign val="superscript"/>
        <sz val="9"/>
        <color theme="1"/>
        <rFont val="Arial"/>
        <family val="2"/>
      </rPr>
      <t>1</t>
    </r>
    <r>
      <rPr>
        <sz val="9"/>
        <color theme="1"/>
        <rFont val="Arial"/>
        <family val="2"/>
      </rPr>
      <t xml:space="preserve"> Sum of the unearned EP QIP Quarterly P4P performance awards which can be found in cell L33 in each facilites EP QIP Quarterly P4P Performance Reports. </t>
    </r>
  </si>
  <si>
    <t>Total Number of AIT Measures Achieved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</si>
</sst>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16" x14ac:knownFonts="1">
    <font>
      <sz val="11"/>
      <color theme="1"/>
      <name val="Calibri"/>
      <family val="2"/>
      <scheme val="minor"/>
    </font>
    <font>
      <b/>
      <sz val="8"/>
      <color rgb="FFFFFFFF"/>
      <name val="Arial"/>
      <family val="2"/>
    </font>
    <font>
      <sz val="8"/>
      <color theme="1"/>
      <name val="Arial"/>
      <family val="2"/>
    </font>
    <font>
      <sz val="7"/>
      <color theme="1"/>
      <name val="Arial"/>
      <family val="2"/>
    </font>
    <font>
      <b/>
      <sz val="14"/>
      <color theme="1"/>
      <name val="Arial"/>
      <family val="2"/>
    </font>
    <font>
      <sz val="11"/>
      <color theme="1"/>
      <name val="Arial"/>
      <family val="2"/>
    </font>
    <font>
      <sz val="6"/>
      <color theme="1"/>
      <name val="Arial"/>
      <family val="2"/>
    </font>
    <font>
      <sz val="11"/>
      <name val="Arial"/>
      <family val="2"/>
    </font>
    <font>
      <sz val="11"/>
      <color theme="1"/>
      <name val="Calibri"/>
      <family val="2"/>
      <scheme val="minor"/>
    </font>
    <font>
      <sz val="9"/>
      <name val="Arial"/>
      <family val="2"/>
    </font>
    <font>
      <sz val="9"/>
      <color theme="1"/>
      <name val="Arial"/>
      <family val="2"/>
    </font>
    <font>
      <b/>
      <sz val="9"/>
      <color theme="1"/>
      <name val="Arial"/>
      <family val="2"/>
    </font>
    <font>
      <vertAlign val="superscript"/>
      <sz val="9"/>
      <name val="Arial"/>
      <family val="2"/>
    </font>
    <font>
      <i/>
      <sz val="9"/>
      <name val="Arial"/>
      <family val="2"/>
    </font>
    <font>
      <vertAlign val="superscript"/>
      <sz val="9"/>
      <color theme="1"/>
      <name val="Arial"/>
      <family val="2"/>
    </font>
    <font>
      <b/>
      <sz val="11"/>
      <color theme="1"/>
      <name val="Arial"/>
      <family val="2"/>
    </font>
  </fonts>
  <fills count="8">
    <fill>
      <patternFill patternType="none"/>
    </fill>
    <fill>
      <patternFill patternType="gray125"/>
    </fill>
    <fill>
      <patternFill patternType="solid">
        <fgColor rgb="FF503278"/>
        <bgColor indexed="64"/>
      </patternFill>
    </fill>
    <fill>
      <patternFill patternType="solid">
        <fgColor rgb="FFE5DFEC"/>
        <bgColor indexed="64"/>
      </patternFill>
    </fill>
    <fill>
      <patternFill patternType="solid">
        <fgColor theme="7" tint="0.79998168889431442"/>
        <bgColor indexed="64"/>
      </patternFill>
    </fill>
    <fill>
      <patternFill patternType="solid">
        <fgColor rgb="FFFFCD9B"/>
        <bgColor indexed="64"/>
      </patternFill>
    </fill>
    <fill>
      <patternFill patternType="solid">
        <fgColor theme="0"/>
        <bgColor indexed="64"/>
      </patternFill>
    </fill>
    <fill>
      <patternFill patternType="solid">
        <fgColor theme="3"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rgb="FFFFFFFF"/>
      </right>
      <top style="medium">
        <color indexed="64"/>
      </top>
      <bottom style="medium">
        <color indexed="64"/>
      </bottom>
      <diagonal/>
    </border>
    <border>
      <left/>
      <right style="medium">
        <color rgb="FFFFFFFF"/>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s>
  <cellStyleXfs count="2">
    <xf numFmtId="0" fontId="0" fillId="0" borderId="0"/>
    <xf numFmtId="9" fontId="8" fillId="0" borderId="0" applyFont="0" applyFill="0" applyBorder="0" applyAlignment="0" applyProtection="0"/>
  </cellStyleXfs>
  <cellXfs count="131">
    <xf numFmtId="0" fontId="0" fillId="0" borderId="0" xfId="0"/>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3" borderId="6" xfId="0" applyFont="1" applyFill="1" applyBorder="1" applyAlignment="1">
      <alignment vertical="center" wrapText="1"/>
    </xf>
    <xf numFmtId="0" fontId="2" fillId="0" borderId="7" xfId="0" applyFont="1" applyBorder="1" applyAlignment="1">
      <alignment vertical="center" wrapText="1"/>
    </xf>
    <xf numFmtId="0" fontId="2" fillId="0" borderId="6" xfId="0" applyFont="1" applyBorder="1" applyAlignment="1">
      <alignment vertical="center" wrapText="1"/>
    </xf>
    <xf numFmtId="0" fontId="2" fillId="3" borderId="7" xfId="0" applyFont="1" applyFill="1" applyBorder="1" applyAlignment="1">
      <alignment vertical="center" wrapText="1"/>
    </xf>
    <xf numFmtId="0" fontId="2" fillId="3" borderId="5" xfId="0" applyFont="1" applyFill="1" applyBorder="1" applyAlignment="1">
      <alignment vertical="center" wrapText="1"/>
    </xf>
    <xf numFmtId="0" fontId="2" fillId="0" borderId="5" xfId="0" applyFont="1" applyBorder="1" applyAlignment="1">
      <alignment vertical="center" wrapText="1"/>
    </xf>
    <xf numFmtId="0" fontId="1" fillId="2" borderId="0" xfId="0" applyFont="1" applyFill="1" applyBorder="1" applyAlignment="1">
      <alignment horizontal="center" vertical="center" wrapText="1"/>
    </xf>
    <xf numFmtId="0" fontId="2" fillId="3" borderId="8" xfId="0" applyFont="1" applyFill="1" applyBorder="1" applyAlignment="1">
      <alignment vertical="center" wrapText="1"/>
    </xf>
    <xf numFmtId="0" fontId="2" fillId="0" borderId="0" xfId="0" applyFont="1"/>
    <xf numFmtId="0" fontId="3" fillId="0" borderId="2" xfId="0" applyFont="1" applyBorder="1" applyAlignment="1" applyProtection="1">
      <alignment vertical="center" wrapText="1"/>
    </xf>
    <xf numFmtId="0" fontId="5" fillId="0" borderId="0" xfId="0" applyFont="1" applyProtection="1"/>
    <xf numFmtId="0" fontId="5" fillId="0" borderId="0" xfId="0" applyFont="1" applyAlignment="1" applyProtection="1">
      <alignment horizontal="left"/>
    </xf>
    <xf numFmtId="0" fontId="2" fillId="0" borderId="0"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xf numFmtId="0" fontId="3" fillId="4" borderId="1" xfId="0" applyFont="1" applyFill="1" applyBorder="1" applyAlignment="1" applyProtection="1">
      <alignment horizontal="left" vertical="center" wrapText="1"/>
      <protection locked="0"/>
    </xf>
    <xf numFmtId="0" fontId="5" fillId="4" borderId="1" xfId="0" applyFont="1" applyFill="1" applyBorder="1" applyAlignment="1" applyProtection="1">
      <alignment horizontal="center"/>
      <protection locked="0"/>
    </xf>
    <xf numFmtId="164" fontId="0" fillId="0" borderId="0" xfId="0" applyNumberFormat="1"/>
    <xf numFmtId="0" fontId="7" fillId="0" borderId="0" xfId="0" applyFont="1" applyBorder="1" applyAlignment="1" applyProtection="1">
      <alignment vertical="center" wrapText="1"/>
    </xf>
    <xf numFmtId="0" fontId="2" fillId="0" borderId="0" xfId="0" applyFont="1" applyProtection="1"/>
    <xf numFmtId="0" fontId="6" fillId="0" borderId="0" xfId="0" applyFont="1" applyProtection="1"/>
    <xf numFmtId="0" fontId="6" fillId="0" borderId="0" xfId="0" applyFont="1" applyBorder="1" applyAlignment="1" applyProtection="1">
      <alignment horizontal="left" vertical="center" wrapText="1"/>
    </xf>
    <xf numFmtId="0" fontId="3" fillId="0" borderId="0" xfId="0" applyFont="1" applyProtection="1"/>
    <xf numFmtId="0" fontId="5" fillId="5" borderId="1" xfId="0" applyFont="1" applyFill="1" applyBorder="1" applyAlignment="1" applyProtection="1">
      <alignment horizontal="center" vertical="center" wrapText="1"/>
    </xf>
    <xf numFmtId="0" fontId="5" fillId="5" borderId="9" xfId="0" applyFont="1" applyFill="1" applyBorder="1" applyAlignment="1" applyProtection="1">
      <alignment horizontal="center" vertical="center" wrapText="1"/>
    </xf>
    <xf numFmtId="0" fontId="5" fillId="4" borderId="1" xfId="0" applyFont="1" applyFill="1" applyBorder="1" applyAlignment="1" applyProtection="1">
      <alignment horizontal="left" vertical="center" wrapText="1"/>
      <protection locked="0"/>
    </xf>
    <xf numFmtId="0" fontId="5" fillId="4" borderId="19" xfId="0" applyFont="1" applyFill="1" applyBorder="1" applyAlignment="1" applyProtection="1">
      <alignment horizontal="left" vertical="center" wrapText="1"/>
      <protection locked="0"/>
    </xf>
    <xf numFmtId="0" fontId="5" fillId="4" borderId="20" xfId="0" applyFont="1" applyFill="1" applyBorder="1" applyProtection="1"/>
    <xf numFmtId="0" fontId="6" fillId="4" borderId="19" xfId="0" applyFont="1" applyFill="1" applyBorder="1" applyProtection="1"/>
    <xf numFmtId="0" fontId="5" fillId="4" borderId="21" xfId="0" applyFont="1" applyFill="1" applyBorder="1" applyProtection="1"/>
    <xf numFmtId="0" fontId="6" fillId="0" borderId="0" xfId="0" applyFont="1" applyAlignment="1" applyProtection="1">
      <alignment vertical="center"/>
    </xf>
    <xf numFmtId="6" fontId="5" fillId="4" borderId="23" xfId="0" applyNumberFormat="1" applyFont="1" applyFill="1" applyBorder="1" applyAlignment="1" applyProtection="1">
      <alignment vertical="center"/>
      <protection hidden="1"/>
    </xf>
    <xf numFmtId="0" fontId="5" fillId="4" borderId="1" xfId="0" applyFont="1" applyFill="1" applyBorder="1" applyAlignment="1" applyProtection="1">
      <alignment wrapText="1"/>
      <protection locked="0"/>
    </xf>
    <xf numFmtId="0" fontId="5" fillId="5" borderId="22" xfId="0" applyFont="1" applyFill="1" applyBorder="1" applyAlignment="1" applyProtection="1">
      <alignment horizontal="right" vertical="center"/>
      <protection hidden="1"/>
    </xf>
    <xf numFmtId="0" fontId="5" fillId="5" borderId="24" xfId="0" applyFont="1" applyFill="1" applyBorder="1" applyAlignment="1" applyProtection="1">
      <alignment horizontal="right" vertical="center"/>
      <protection hidden="1"/>
    </xf>
    <xf numFmtId="9" fontId="5" fillId="4" borderId="25" xfId="1" applyFont="1" applyFill="1" applyBorder="1" applyAlignment="1" applyProtection="1">
      <alignment vertical="center"/>
      <protection hidden="1"/>
    </xf>
    <xf numFmtId="0" fontId="5" fillId="5" borderId="26" xfId="0" applyFont="1" applyFill="1" applyBorder="1" applyAlignment="1" applyProtection="1">
      <alignment horizontal="right" vertical="center"/>
      <protection hidden="1"/>
    </xf>
    <xf numFmtId="6" fontId="5" fillId="4" borderId="27" xfId="0" applyNumberFormat="1" applyFont="1" applyFill="1" applyBorder="1" applyAlignment="1" applyProtection="1">
      <alignment vertical="center"/>
      <protection hidden="1"/>
    </xf>
    <xf numFmtId="0" fontId="2" fillId="0" borderId="0" xfId="0" applyFont="1" applyFill="1" applyBorder="1"/>
    <xf numFmtId="0" fontId="9" fillId="6" borderId="0" xfId="0" applyFont="1" applyFill="1" applyBorder="1" applyAlignment="1" applyProtection="1">
      <alignment vertical="center" wrapText="1"/>
    </xf>
    <xf numFmtId="0" fontId="10" fillId="6" borderId="0" xfId="0" applyFont="1" applyFill="1" applyAlignment="1" applyProtection="1">
      <alignment horizontal="right"/>
    </xf>
    <xf numFmtId="4" fontId="10" fillId="4" borderId="2" xfId="0" applyNumberFormat="1" applyFont="1" applyFill="1" applyBorder="1" applyAlignment="1" applyProtection="1">
      <alignment horizontal="center" vertical="center" wrapText="1"/>
    </xf>
    <xf numFmtId="0" fontId="10" fillId="7" borderId="1" xfId="0" applyFont="1" applyFill="1" applyBorder="1" applyAlignment="1" applyProtection="1">
      <alignment horizontal="center" vertical="center" wrapText="1"/>
    </xf>
    <xf numFmtId="0" fontId="10" fillId="6" borderId="0" xfId="0" applyFont="1" applyFill="1" applyProtection="1"/>
    <xf numFmtId="4" fontId="10" fillId="6" borderId="0" xfId="0" applyNumberFormat="1" applyFont="1" applyFill="1" applyProtection="1"/>
    <xf numFmtId="0" fontId="11" fillId="6" borderId="0" xfId="0" applyFont="1" applyFill="1" applyProtection="1"/>
    <xf numFmtId="0" fontId="10" fillId="0" borderId="0" xfId="0" applyFont="1" applyProtection="1"/>
    <xf numFmtId="4" fontId="10" fillId="0" borderId="0" xfId="0" applyNumberFormat="1" applyFont="1" applyProtection="1"/>
    <xf numFmtId="0" fontId="10" fillId="0" borderId="2" xfId="0" applyFont="1" applyBorder="1" applyAlignment="1" applyProtection="1">
      <alignment vertical="center" wrapText="1"/>
    </xf>
    <xf numFmtId="4" fontId="10" fillId="6" borderId="0" xfId="0" applyNumberFormat="1" applyFont="1" applyFill="1" applyBorder="1" applyAlignment="1" applyProtection="1"/>
    <xf numFmtId="4" fontId="10" fillId="6" borderId="15" xfId="0" applyNumberFormat="1" applyFont="1" applyFill="1" applyBorder="1" applyAlignment="1" applyProtection="1"/>
    <xf numFmtId="4" fontId="10" fillId="4" borderId="1" xfId="0" applyNumberFormat="1" applyFont="1" applyFill="1" applyBorder="1" applyAlignment="1" applyProtection="1">
      <alignment horizontal="center" vertical="center" wrapText="1"/>
      <protection locked="0"/>
    </xf>
    <xf numFmtId="4" fontId="10" fillId="6" borderId="0" xfId="0" applyNumberFormat="1" applyFont="1" applyFill="1" applyBorder="1" applyAlignment="1" applyProtection="1">
      <alignment horizontal="center"/>
      <protection locked="0"/>
    </xf>
    <xf numFmtId="0" fontId="10" fillId="6" borderId="0" xfId="0" applyFont="1" applyFill="1" applyBorder="1" applyAlignment="1" applyProtection="1">
      <alignment horizontal="center"/>
    </xf>
    <xf numFmtId="4" fontId="10" fillId="7" borderId="2" xfId="0" applyNumberFormat="1" applyFont="1" applyFill="1" applyBorder="1" applyAlignment="1" applyProtection="1">
      <alignment horizontal="center" vertical="center" wrapText="1"/>
      <protection locked="0"/>
    </xf>
    <xf numFmtId="3" fontId="10" fillId="4" borderId="1" xfId="0" applyNumberFormat="1" applyFont="1" applyFill="1" applyBorder="1" applyAlignment="1" applyProtection="1">
      <alignment horizontal="center" vertical="center"/>
      <protection locked="0"/>
    </xf>
    <xf numFmtId="164" fontId="10" fillId="4" borderId="1" xfId="0" applyNumberFormat="1" applyFont="1" applyFill="1" applyBorder="1" applyAlignment="1" applyProtection="1">
      <alignment horizontal="center" vertical="center"/>
      <protection locked="0"/>
    </xf>
    <xf numFmtId="164" fontId="10" fillId="7" borderId="1" xfId="0" applyNumberFormat="1" applyFont="1" applyFill="1" applyBorder="1" applyAlignment="1" applyProtection="1">
      <alignment horizontal="center" vertical="center"/>
      <protection locked="0"/>
    </xf>
    <xf numFmtId="164" fontId="9" fillId="7" borderId="1" xfId="0" applyNumberFormat="1" applyFont="1" applyFill="1" applyBorder="1" applyAlignment="1" applyProtection="1">
      <alignment horizontal="center" vertical="center" wrapText="1"/>
    </xf>
    <xf numFmtId="164" fontId="10" fillId="4" borderId="1" xfId="0" applyNumberFormat="1" applyFont="1" applyFill="1" applyBorder="1" applyAlignment="1" applyProtection="1">
      <alignment horizontal="center" vertical="center" wrapText="1"/>
      <protection locked="0"/>
    </xf>
    <xf numFmtId="0" fontId="10" fillId="7" borderId="2" xfId="0" applyFont="1" applyFill="1" applyBorder="1" applyAlignment="1" applyProtection="1">
      <alignment vertical="center" wrapText="1"/>
    </xf>
    <xf numFmtId="4" fontId="10" fillId="4" borderId="16" xfId="0" applyNumberFormat="1" applyFont="1" applyFill="1" applyBorder="1" applyAlignment="1" applyProtection="1">
      <alignment horizontal="center" vertical="center" wrapText="1"/>
      <protection locked="0"/>
    </xf>
    <xf numFmtId="0" fontId="11" fillId="0" borderId="0" xfId="0" applyFont="1" applyAlignment="1">
      <alignment horizontal="center"/>
    </xf>
    <xf numFmtId="0" fontId="10" fillId="0" borderId="0" xfId="0" applyFont="1"/>
    <xf numFmtId="0" fontId="0" fillId="6" borderId="0" xfId="0" applyFill="1"/>
    <xf numFmtId="0" fontId="0" fillId="0" borderId="0" xfId="0" applyAlignment="1">
      <alignment wrapText="1"/>
    </xf>
    <xf numFmtId="0" fontId="10" fillId="6" borderId="0" xfId="0" applyFont="1" applyFill="1" applyBorder="1" applyProtection="1"/>
    <xf numFmtId="0" fontId="10" fillId="6" borderId="0" xfId="0" applyFont="1" applyFill="1" applyBorder="1" applyAlignment="1" applyProtection="1">
      <alignment horizontal="right" vertical="center"/>
    </xf>
    <xf numFmtId="0" fontId="5" fillId="0" borderId="0" xfId="0" applyFont="1" applyFill="1" applyBorder="1" applyAlignment="1" applyProtection="1">
      <alignment horizontal="center" vertical="center" wrapText="1"/>
    </xf>
    <xf numFmtId="0" fontId="0" fillId="0" borderId="0" xfId="0" applyFill="1"/>
    <xf numFmtId="0" fontId="5" fillId="7" borderId="38" xfId="0" applyFont="1" applyFill="1" applyBorder="1" applyAlignment="1" applyProtection="1">
      <alignment horizontal="center" wrapText="1"/>
    </xf>
    <xf numFmtId="0" fontId="5" fillId="7" borderId="25" xfId="0" applyFont="1" applyFill="1" applyBorder="1" applyAlignment="1" applyProtection="1">
      <alignment horizontal="center"/>
    </xf>
    <xf numFmtId="0" fontId="5" fillId="7" borderId="24" xfId="0" applyFont="1" applyFill="1" applyBorder="1" applyAlignment="1" applyProtection="1">
      <alignment horizontal="center"/>
    </xf>
    <xf numFmtId="9" fontId="5" fillId="7" borderId="25" xfId="0" applyNumberFormat="1" applyFont="1" applyFill="1" applyBorder="1" applyAlignment="1" applyProtection="1">
      <alignment horizontal="center"/>
    </xf>
    <xf numFmtId="0" fontId="5" fillId="7" borderId="24" xfId="0" applyFont="1" applyFill="1" applyBorder="1" applyAlignment="1" applyProtection="1">
      <alignment horizontal="center" vertical="center"/>
    </xf>
    <xf numFmtId="9" fontId="5" fillId="7" borderId="25" xfId="0" applyNumberFormat="1" applyFont="1" applyFill="1" applyBorder="1" applyAlignment="1" applyProtection="1">
      <alignment horizontal="center" vertical="center"/>
    </xf>
    <xf numFmtId="0" fontId="5" fillId="7" borderId="26" xfId="0" applyFont="1" applyFill="1" applyBorder="1" applyAlignment="1" applyProtection="1">
      <alignment horizontal="center"/>
    </xf>
    <xf numFmtId="9" fontId="5" fillId="7" borderId="27" xfId="0" applyNumberFormat="1" applyFont="1" applyFill="1" applyBorder="1" applyAlignment="1" applyProtection="1">
      <alignment horizontal="center"/>
    </xf>
    <xf numFmtId="0" fontId="10" fillId="4" borderId="2" xfId="0" applyFont="1" applyFill="1" applyBorder="1" applyAlignment="1" applyProtection="1">
      <alignment horizontal="center" wrapText="1"/>
      <protection locked="0"/>
    </xf>
    <xf numFmtId="0" fontId="10" fillId="4" borderId="17" xfId="0" applyFont="1" applyFill="1" applyBorder="1" applyAlignment="1" applyProtection="1">
      <alignment horizontal="center" wrapText="1"/>
      <protection locked="0"/>
    </xf>
    <xf numFmtId="0" fontId="10" fillId="4" borderId="18" xfId="0" applyFont="1" applyFill="1" applyBorder="1" applyAlignment="1" applyProtection="1">
      <alignment horizontal="center" wrapText="1"/>
      <protection locked="0"/>
    </xf>
    <xf numFmtId="0" fontId="0" fillId="0" borderId="0" xfId="0" applyFont="1" applyFill="1" applyBorder="1" applyAlignment="1">
      <alignment vertical="center" wrapText="1"/>
    </xf>
    <xf numFmtId="0" fontId="0" fillId="0" borderId="0" xfId="0" applyFont="1"/>
    <xf numFmtId="0" fontId="0" fillId="0" borderId="0" xfId="0"/>
    <xf numFmtId="0" fontId="0" fillId="0" borderId="0" xfId="0"/>
    <xf numFmtId="0" fontId="0" fillId="0" borderId="0" xfId="0"/>
    <xf numFmtId="0" fontId="0" fillId="0" borderId="0" xfId="0"/>
    <xf numFmtId="164" fontId="0" fillId="0" borderId="0" xfId="0" applyNumberFormat="1"/>
    <xf numFmtId="0" fontId="5" fillId="5" borderId="1" xfId="0" applyFont="1" applyFill="1" applyBorder="1" applyAlignment="1" applyProtection="1">
      <alignment horizontal="right"/>
    </xf>
    <xf numFmtId="0" fontId="7" fillId="0" borderId="12"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9"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3" xfId="0" applyFont="1" applyBorder="1" applyAlignment="1" applyProtection="1">
      <alignment horizontal="left" vertical="center" wrapText="1"/>
    </xf>
    <xf numFmtId="0" fontId="7" fillId="0" borderId="14" xfId="0" applyFont="1" applyBorder="1" applyAlignment="1" applyProtection="1">
      <alignment horizontal="left" vertical="center" wrapText="1"/>
    </xf>
    <xf numFmtId="0" fontId="7" fillId="0" borderId="15" xfId="0" applyFont="1" applyBorder="1" applyAlignment="1" applyProtection="1">
      <alignment horizontal="left" vertical="center" wrapText="1"/>
    </xf>
    <xf numFmtId="0" fontId="7" fillId="0" borderId="16" xfId="0" applyFont="1" applyBorder="1" applyAlignment="1" applyProtection="1">
      <alignment horizontal="left" vertical="center" wrapText="1"/>
    </xf>
    <xf numFmtId="0" fontId="5" fillId="4" borderId="1" xfId="0" applyFont="1" applyFill="1" applyBorder="1" applyAlignment="1" applyProtection="1">
      <alignment horizontal="center"/>
      <protection locked="0"/>
    </xf>
    <xf numFmtId="0" fontId="15" fillId="7" borderId="36" xfId="0" applyFont="1" applyFill="1" applyBorder="1" applyAlignment="1" applyProtection="1">
      <alignment horizontal="center"/>
    </xf>
    <xf numFmtId="0" fontId="15" fillId="7" borderId="37" xfId="0" applyFont="1" applyFill="1" applyBorder="1" applyAlignment="1" applyProtection="1">
      <alignment horizontal="center"/>
    </xf>
    <xf numFmtId="0" fontId="10" fillId="4" borderId="2" xfId="0" applyFont="1" applyFill="1" applyBorder="1" applyAlignment="1" applyProtection="1">
      <alignment horizontal="center" vertical="center" wrapText="1"/>
      <protection locked="0"/>
    </xf>
    <xf numFmtId="0" fontId="10" fillId="4" borderId="17" xfId="0" applyFont="1" applyFill="1" applyBorder="1" applyAlignment="1" applyProtection="1">
      <alignment horizontal="center" vertical="center" wrapText="1"/>
      <protection locked="0"/>
    </xf>
    <xf numFmtId="0" fontId="10" fillId="4" borderId="18" xfId="0" applyFont="1" applyFill="1" applyBorder="1" applyAlignment="1" applyProtection="1">
      <alignment horizontal="center" vertical="center" wrapText="1"/>
      <protection locked="0"/>
    </xf>
    <xf numFmtId="0" fontId="10" fillId="4" borderId="2" xfId="0" applyFont="1" applyFill="1" applyBorder="1" applyAlignment="1" applyProtection="1">
      <alignment horizontal="center" wrapText="1"/>
      <protection locked="0"/>
    </xf>
    <xf numFmtId="0" fontId="10" fillId="4" borderId="17" xfId="0" applyFont="1" applyFill="1" applyBorder="1" applyAlignment="1" applyProtection="1">
      <alignment horizontal="center" wrapText="1"/>
      <protection locked="0"/>
    </xf>
    <xf numFmtId="0" fontId="10" fillId="4" borderId="18" xfId="0" applyFont="1" applyFill="1" applyBorder="1" applyAlignment="1" applyProtection="1">
      <alignment horizontal="center" wrapText="1"/>
      <protection locked="0"/>
    </xf>
    <xf numFmtId="0" fontId="9" fillId="6" borderId="28" xfId="0" applyFont="1" applyFill="1" applyBorder="1" applyAlignment="1" applyProtection="1">
      <alignment horizontal="left" vertical="center" wrapText="1"/>
    </xf>
    <xf numFmtId="0" fontId="9" fillId="6" borderId="29" xfId="0" applyFont="1" applyFill="1" applyBorder="1" applyAlignment="1" applyProtection="1">
      <alignment horizontal="left" vertical="center" wrapText="1"/>
    </xf>
    <xf numFmtId="0" fontId="9" fillId="6" borderId="30" xfId="0" applyFont="1" applyFill="1" applyBorder="1" applyAlignment="1" applyProtection="1">
      <alignment horizontal="left" vertical="center" wrapText="1"/>
    </xf>
    <xf numFmtId="0" fontId="9" fillId="6" borderId="31" xfId="0" applyFont="1" applyFill="1" applyBorder="1" applyAlignment="1" applyProtection="1">
      <alignment horizontal="left" vertical="center" wrapText="1"/>
    </xf>
    <xf numFmtId="0" fontId="9" fillId="6" borderId="0" xfId="0" applyFont="1" applyFill="1" applyBorder="1" applyAlignment="1" applyProtection="1">
      <alignment horizontal="left" vertical="center" wrapText="1"/>
    </xf>
    <xf numFmtId="0" fontId="9" fillId="6" borderId="32" xfId="0" applyFont="1" applyFill="1" applyBorder="1" applyAlignment="1" applyProtection="1">
      <alignment horizontal="left" vertical="center" wrapText="1"/>
    </xf>
    <xf numFmtId="0" fontId="9" fillId="6" borderId="33" xfId="0" applyFont="1" applyFill="1" applyBorder="1" applyAlignment="1" applyProtection="1">
      <alignment horizontal="left" vertical="center" wrapText="1"/>
    </xf>
    <xf numFmtId="0" fontId="9" fillId="6" borderId="34" xfId="0" applyFont="1" applyFill="1" applyBorder="1" applyAlignment="1" applyProtection="1">
      <alignment horizontal="left" vertical="center" wrapText="1"/>
    </xf>
    <xf numFmtId="0" fontId="9" fillId="6" borderId="35" xfId="0" applyFont="1" applyFill="1" applyBorder="1" applyAlignment="1" applyProtection="1">
      <alignment horizontal="left" vertical="center" wrapText="1"/>
    </xf>
    <xf numFmtId="0" fontId="10" fillId="4" borderId="1" xfId="0" applyFont="1" applyFill="1" applyBorder="1" applyAlignment="1" applyProtection="1">
      <alignment horizontal="center"/>
    </xf>
    <xf numFmtId="4" fontId="10" fillId="4" borderId="1" xfId="0" applyNumberFormat="1" applyFont="1" applyFill="1" applyBorder="1" applyAlignment="1" applyProtection="1">
      <alignment horizontal="center"/>
      <protection locked="0"/>
    </xf>
    <xf numFmtId="0" fontId="5" fillId="6" borderId="28" xfId="0" applyFont="1" applyFill="1" applyBorder="1" applyAlignment="1">
      <alignment horizontal="left" wrapText="1"/>
    </xf>
    <xf numFmtId="0" fontId="5" fillId="6" borderId="29" xfId="0" applyFont="1" applyFill="1" applyBorder="1" applyAlignment="1">
      <alignment horizontal="left" wrapText="1"/>
    </xf>
    <xf numFmtId="0" fontId="5" fillId="6" borderId="30" xfId="0" applyFont="1" applyFill="1" applyBorder="1" applyAlignment="1">
      <alignment horizontal="left" wrapText="1"/>
    </xf>
    <xf numFmtId="0" fontId="5" fillId="6" borderId="31" xfId="0" applyFont="1" applyFill="1" applyBorder="1" applyAlignment="1">
      <alignment horizontal="left" wrapText="1"/>
    </xf>
    <xf numFmtId="0" fontId="5" fillId="6" borderId="0" xfId="0" applyFont="1" applyFill="1" applyBorder="1" applyAlignment="1">
      <alignment horizontal="left" wrapText="1"/>
    </xf>
    <xf numFmtId="0" fontId="5" fillId="6" borderId="32" xfId="0" applyFont="1" applyFill="1" applyBorder="1" applyAlignment="1">
      <alignment horizontal="left" wrapText="1"/>
    </xf>
    <xf numFmtId="0" fontId="5" fillId="6" borderId="33" xfId="0" applyFont="1" applyFill="1" applyBorder="1" applyAlignment="1">
      <alignment horizontal="left" wrapText="1"/>
    </xf>
    <xf numFmtId="0" fontId="5" fillId="6" borderId="34" xfId="0" applyFont="1" applyFill="1" applyBorder="1" applyAlignment="1">
      <alignment horizontal="left" wrapText="1"/>
    </xf>
    <xf numFmtId="0" fontId="5" fillId="6" borderId="35" xfId="0" applyFont="1" applyFill="1" applyBorder="1" applyAlignment="1">
      <alignment horizontal="left" wrapText="1"/>
    </xf>
    <xf numFmtId="0" fontId="4" fillId="0" borderId="0" xfId="0" applyFont="1" applyAlignment="1">
      <alignment horizontal="center"/>
    </xf>
  </cellXfs>
  <cellStyles count="2">
    <cellStyle name="Normal" xfId="0" builtinId="0"/>
    <cellStyle name="Percent" xfId="1" builtinId="5"/>
  </cellStyles>
  <dxfs count="0"/>
  <tableStyles count="0" defaultTableStyle="TableStyleMedium2" defaultPivotStyle="PivotStyleLight16"/>
  <colors>
    <mruColors>
      <color rgb="FFFFCD9B"/>
      <color rgb="FFFFF2E5"/>
      <color rgb="FFEBEBFF"/>
      <color rgb="FFABABFF"/>
      <color rgb="FFFFAD5B"/>
      <color rgb="FFCFAFE7"/>
      <color rgb="FFF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18</xdr:row>
      <xdr:rowOff>170089</xdr:rowOff>
    </xdr:from>
    <xdr:to>
      <xdr:col>22</xdr:col>
      <xdr:colOff>83343</xdr:colOff>
      <xdr:row>42</xdr:row>
      <xdr:rowOff>98700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47411" y="4082143"/>
          <a:ext cx="12942093" cy="45550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riso\AppData\Local\Microsoft\Windows\Temporary%20Internet%20Files\Content.Outlook\4D95EBI6\MCO%20VBP%20QIP%20Performance%20Report%205-3-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BP-QIP Performance Table"/>
      <sheetName val="Drop Down Menu"/>
      <sheetName val="EIP (Draft) Pairings"/>
      <sheetName val="Drop Downs (Hidden Tab)"/>
    </sheetNames>
    <sheetDataSet>
      <sheetData sheetId="0"/>
      <sheetData sheetId="1">
        <row r="38">
          <cell r="B38" t="str">
            <v>Rural</v>
          </cell>
          <cell r="C38" t="str">
            <v>Non_Rural</v>
          </cell>
        </row>
      </sheetData>
      <sheetData sheetId="2">
        <row r="21">
          <cell r="C21" t="str">
            <v>Affinity Health Plan</v>
          </cell>
          <cell r="D21" t="str">
            <v>HealthPlus</v>
          </cell>
          <cell r="E21" t="str">
            <v>Fidelis</v>
          </cell>
          <cell r="F21" t="str">
            <v>HealthFirst</v>
          </cell>
          <cell r="G21" t="str">
            <v>HealthNow</v>
          </cell>
          <cell r="H21" t="str">
            <v>Emblem Health</v>
          </cell>
          <cell r="I21" t="str">
            <v>MVP</v>
          </cell>
          <cell r="J21" t="str">
            <v>IHA</v>
          </cell>
          <cell r="K21" t="str">
            <v>MetroPlus</v>
          </cell>
          <cell r="L21" t="str">
            <v>Molina Healthcare of NY</v>
          </cell>
          <cell r="M21" t="str">
            <v>United Health Plan</v>
          </cell>
          <cell r="N21" t="str">
            <v>YourCare</v>
          </cell>
        </row>
        <row r="22">
          <cell r="C22" t="str">
            <v>Advocate Community Providers</v>
          </cell>
          <cell r="D22" t="str">
            <v>Advocate Community Providers</v>
          </cell>
          <cell r="E22" t="str">
            <v>Advocate Community Providers</v>
          </cell>
          <cell r="F22" t="str">
            <v>Advocate Community Providers</v>
          </cell>
          <cell r="G22" t="str">
            <v>Millennium Collaborative Care</v>
          </cell>
          <cell r="H22" t="str">
            <v>NYU Lutheran Medical Center</v>
          </cell>
          <cell r="I22" t="str">
            <v>Montefiore Hudson Valley Collaborative</v>
          </cell>
          <cell r="J22" t="str">
            <v>Millennium Collaborative Care</v>
          </cell>
          <cell r="K22" t="str">
            <v>Advocate Community Providers</v>
          </cell>
          <cell r="L22" t="str">
            <v>Central New York Care Collaborative</v>
          </cell>
          <cell r="M22" t="str">
            <v>Advocate Community Providers</v>
          </cell>
          <cell r="N22" t="str">
            <v>Millennium Collaborative Care</v>
          </cell>
        </row>
        <row r="23">
          <cell r="C23" t="str">
            <v>Bronx Health Access PPS</v>
          </cell>
          <cell r="D23" t="str">
            <v>Bronx Health Access PPS</v>
          </cell>
          <cell r="E23" t="str">
            <v>Bronx Health Access PPS</v>
          </cell>
          <cell r="F23" t="str">
            <v>Bronx Health Access PPS</v>
          </cell>
          <cell r="G23" t="str">
            <v>Community Partners of Western New York PPS</v>
          </cell>
          <cell r="H23" t="str">
            <v>Community Care of Brooklyn</v>
          </cell>
          <cell r="I23">
            <v>0</v>
          </cell>
          <cell r="J23" t="str">
            <v>Community Partners of Western New York PPS</v>
          </cell>
          <cell r="K23" t="str">
            <v>Bronx Health Access PPS</v>
          </cell>
          <cell r="L23">
            <v>0</v>
          </cell>
          <cell r="M23" t="str">
            <v>Central New York Care Collaborative</v>
          </cell>
          <cell r="N23" t="str">
            <v>Community Partners of Western New York PPS</v>
          </cell>
        </row>
        <row r="24">
          <cell r="C24" t="str">
            <v>Montefiore Hudson Valley Collaborative</v>
          </cell>
          <cell r="D24" t="str">
            <v>NYU Lutheran Medical Center</v>
          </cell>
          <cell r="E24" t="str">
            <v>Central New York Care Collaborative</v>
          </cell>
          <cell r="F24" t="str">
            <v>NYU Lutheran Medical Center</v>
          </cell>
          <cell r="G24">
            <v>0</v>
          </cell>
          <cell r="H24" t="str">
            <v>Mount Sinai LLC</v>
          </cell>
          <cell r="I24">
            <v>0</v>
          </cell>
          <cell r="J24">
            <v>0</v>
          </cell>
          <cell r="K24" t="str">
            <v>Community Care of Brooklyn</v>
          </cell>
          <cell r="L24">
            <v>0</v>
          </cell>
          <cell r="M24" t="str">
            <v>Lutheran Medical Center</v>
          </cell>
          <cell r="N24">
            <v>0</v>
          </cell>
        </row>
        <row r="25">
          <cell r="C25" t="str">
            <v>Mount Sinai LLC</v>
          </cell>
          <cell r="D25" t="str">
            <v>Community Care of Brooklyn</v>
          </cell>
          <cell r="E25" t="str">
            <v>NYU Lutheran Medical Center</v>
          </cell>
          <cell r="F25" t="str">
            <v>Community Care of Brooklyn</v>
          </cell>
          <cell r="G25">
            <v>0</v>
          </cell>
          <cell r="H25" t="str">
            <v>Nassau Queens PPS</v>
          </cell>
          <cell r="I25">
            <v>0</v>
          </cell>
          <cell r="J25">
            <v>0</v>
          </cell>
          <cell r="K25" t="str">
            <v>Mount Sinai LLC</v>
          </cell>
          <cell r="L25">
            <v>0</v>
          </cell>
          <cell r="M25" t="str">
            <v>Community Care of Brooklyn</v>
          </cell>
          <cell r="N25">
            <v>0</v>
          </cell>
        </row>
        <row r="26">
          <cell r="C26" t="str">
            <v>Nassau Queens PPS</v>
          </cell>
          <cell r="D26" t="str">
            <v>Mount Sinai LLC</v>
          </cell>
          <cell r="E26" t="str">
            <v>Community Care of Brooklyn</v>
          </cell>
          <cell r="F26" t="str">
            <v>Mount Sinai LLC</v>
          </cell>
          <cell r="G26">
            <v>0</v>
          </cell>
          <cell r="H26" t="str">
            <v>Bronx Partners for Healthy Communities</v>
          </cell>
          <cell r="I26">
            <v>0</v>
          </cell>
          <cell r="J26">
            <v>0</v>
          </cell>
          <cell r="K26" t="str">
            <v>Nassau Queens PPS</v>
          </cell>
          <cell r="L26">
            <v>0</v>
          </cell>
          <cell r="M26" t="str">
            <v>Mount Sinai LLC</v>
          </cell>
          <cell r="N26">
            <v>0</v>
          </cell>
        </row>
        <row r="27">
          <cell r="C27" t="str">
            <v>Bronx Partners for Healthy Communities</v>
          </cell>
          <cell r="D27" t="str">
            <v>Nassau Queens PPS</v>
          </cell>
          <cell r="E27" t="str">
            <v>Millennium Collaborative Care</v>
          </cell>
          <cell r="F27" t="str">
            <v>Nassau Queens PPS</v>
          </cell>
          <cell r="G27">
            <v>0</v>
          </cell>
          <cell r="H27" t="str">
            <v xml:space="preserve">Suffolk Care Collaborative </v>
          </cell>
          <cell r="I27">
            <v>0</v>
          </cell>
          <cell r="J27">
            <v>0</v>
          </cell>
          <cell r="K27" t="str">
            <v>Bronx Partners for Healthy Communities</v>
          </cell>
          <cell r="L27">
            <v>0</v>
          </cell>
          <cell r="M27" t="str">
            <v>Nassau Queens PPS</v>
          </cell>
          <cell r="N27">
            <v>0</v>
          </cell>
        </row>
        <row r="28">
          <cell r="C28" t="str">
            <v xml:space="preserve">Suffolk Care Collaborative </v>
          </cell>
          <cell r="D28" t="str">
            <v>Bronx Partners for Healthy Communities</v>
          </cell>
          <cell r="E28" t="str">
            <v>Montefiore Hudson Valley Collaborative</v>
          </cell>
          <cell r="F28" t="str">
            <v>Bronx Partners for Healthy Communities</v>
          </cell>
          <cell r="G28">
            <v>0</v>
          </cell>
          <cell r="H28" t="str">
            <v>New York Presbyterian/Queens</v>
          </cell>
          <cell r="I28">
            <v>0</v>
          </cell>
          <cell r="J28">
            <v>0</v>
          </cell>
          <cell r="K28" t="str">
            <v>The New York Presbyterian/Queens</v>
          </cell>
          <cell r="L28">
            <v>0</v>
          </cell>
          <cell r="M28" t="str">
            <v xml:space="preserve">Suffolk Care Collaborative </v>
          </cell>
          <cell r="N28">
            <v>0</v>
          </cell>
        </row>
        <row r="29">
          <cell r="C29" t="str">
            <v>The New York and Presbyterian Hospital</v>
          </cell>
          <cell r="D29" t="str">
            <v>The New York and Presbyterian Hospital</v>
          </cell>
          <cell r="E29" t="str">
            <v>Mount Sinai LLC</v>
          </cell>
          <cell r="F29" t="str">
            <v xml:space="preserve">Suffolk Care Collaborative </v>
          </cell>
          <cell r="G29">
            <v>0</v>
          </cell>
          <cell r="H29">
            <v>0</v>
          </cell>
          <cell r="I29">
            <v>0</v>
          </cell>
          <cell r="J29">
            <v>0</v>
          </cell>
          <cell r="K29">
            <v>0</v>
          </cell>
          <cell r="L29">
            <v>0</v>
          </cell>
          <cell r="M29" t="str">
            <v>New York Presbyterian/Queens</v>
          </cell>
          <cell r="N29">
            <v>0</v>
          </cell>
        </row>
        <row r="30">
          <cell r="C30">
            <v>0</v>
          </cell>
          <cell r="D30" t="str">
            <v>New York Presbyterian/Queens</v>
          </cell>
          <cell r="E30" t="str">
            <v>Nassau Queens PPS</v>
          </cell>
          <cell r="F30" t="str">
            <v>The New York and Presbyterian Hospital</v>
          </cell>
          <cell r="G30">
            <v>0</v>
          </cell>
          <cell r="H30">
            <v>0</v>
          </cell>
          <cell r="I30">
            <v>0</v>
          </cell>
          <cell r="J30">
            <v>0</v>
          </cell>
          <cell r="K30">
            <v>0</v>
          </cell>
          <cell r="L30">
            <v>0</v>
          </cell>
          <cell r="M30">
            <v>0</v>
          </cell>
          <cell r="N30">
            <v>0</v>
          </cell>
        </row>
        <row r="31">
          <cell r="C31">
            <v>0</v>
          </cell>
          <cell r="D31">
            <v>0</v>
          </cell>
          <cell r="E31" t="str">
            <v>Refuah Community Health Collaborative</v>
          </cell>
          <cell r="F31" t="str">
            <v>New York Presbyterian/Queens</v>
          </cell>
          <cell r="G31">
            <v>0</v>
          </cell>
          <cell r="H31">
            <v>0</v>
          </cell>
          <cell r="I31">
            <v>0</v>
          </cell>
          <cell r="J31">
            <v>0</v>
          </cell>
          <cell r="K31">
            <v>0</v>
          </cell>
          <cell r="L31">
            <v>0</v>
          </cell>
          <cell r="M31">
            <v>0</v>
          </cell>
          <cell r="N31">
            <v>0</v>
          </cell>
        </row>
        <row r="32">
          <cell r="C32">
            <v>0</v>
          </cell>
          <cell r="D32">
            <v>0</v>
          </cell>
          <cell r="E32" t="str">
            <v>Bronx Partners for Healthy Communities</v>
          </cell>
          <cell r="F32">
            <v>0</v>
          </cell>
          <cell r="G32">
            <v>0</v>
          </cell>
          <cell r="H32">
            <v>0</v>
          </cell>
          <cell r="I32">
            <v>0</v>
          </cell>
          <cell r="J32">
            <v>0</v>
          </cell>
          <cell r="K32">
            <v>0</v>
          </cell>
          <cell r="L32">
            <v>0</v>
          </cell>
          <cell r="M32">
            <v>0</v>
          </cell>
          <cell r="N32">
            <v>0</v>
          </cell>
        </row>
        <row r="33">
          <cell r="C33">
            <v>0</v>
          </cell>
          <cell r="D33">
            <v>0</v>
          </cell>
          <cell r="E33" t="str">
            <v>Community Partners of Western New York PPS</v>
          </cell>
          <cell r="F33">
            <v>0</v>
          </cell>
          <cell r="G33">
            <v>0</v>
          </cell>
          <cell r="H33">
            <v>0</v>
          </cell>
          <cell r="I33">
            <v>0</v>
          </cell>
          <cell r="J33">
            <v>0</v>
          </cell>
          <cell r="K33">
            <v>0</v>
          </cell>
          <cell r="L33">
            <v>0</v>
          </cell>
          <cell r="M33">
            <v>0</v>
          </cell>
          <cell r="N33">
            <v>0</v>
          </cell>
        </row>
        <row r="34">
          <cell r="C34">
            <v>0</v>
          </cell>
          <cell r="D34">
            <v>0</v>
          </cell>
          <cell r="E34" t="str">
            <v xml:space="preserve">Suffolk Care Collaborative </v>
          </cell>
          <cell r="F34">
            <v>0</v>
          </cell>
          <cell r="G34">
            <v>0</v>
          </cell>
          <cell r="H34">
            <v>0</v>
          </cell>
          <cell r="I34">
            <v>0</v>
          </cell>
          <cell r="J34">
            <v>0</v>
          </cell>
          <cell r="K34">
            <v>0</v>
          </cell>
          <cell r="L34">
            <v>0</v>
          </cell>
          <cell r="M34">
            <v>0</v>
          </cell>
          <cell r="N34">
            <v>0</v>
          </cell>
        </row>
        <row r="35">
          <cell r="C35">
            <v>0</v>
          </cell>
          <cell r="D35">
            <v>0</v>
          </cell>
          <cell r="E35" t="str">
            <v>The New York and Presbyterian Hospital</v>
          </cell>
          <cell r="F35">
            <v>0</v>
          </cell>
          <cell r="G35">
            <v>0</v>
          </cell>
          <cell r="H35">
            <v>0</v>
          </cell>
          <cell r="I35">
            <v>0</v>
          </cell>
          <cell r="J35">
            <v>0</v>
          </cell>
          <cell r="K35">
            <v>0</v>
          </cell>
          <cell r="L35">
            <v>0</v>
          </cell>
          <cell r="M35">
            <v>0</v>
          </cell>
          <cell r="N35">
            <v>0</v>
          </cell>
        </row>
        <row r="36">
          <cell r="C36">
            <v>0</v>
          </cell>
          <cell r="D36">
            <v>0</v>
          </cell>
          <cell r="E36" t="str">
            <v>New York Presbyterian/Queens</v>
          </cell>
          <cell r="F36">
            <v>0</v>
          </cell>
          <cell r="G36">
            <v>0</v>
          </cell>
          <cell r="H36">
            <v>0</v>
          </cell>
          <cell r="I36">
            <v>0</v>
          </cell>
          <cell r="J36">
            <v>0</v>
          </cell>
          <cell r="K36">
            <v>0</v>
          </cell>
          <cell r="L36">
            <v>0</v>
          </cell>
          <cell r="M36">
            <v>0</v>
          </cell>
          <cell r="N36">
            <v>0</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H54"/>
  <sheetViews>
    <sheetView topLeftCell="C1" zoomScale="85" zoomScaleNormal="85" workbookViewId="0">
      <selection activeCell="H8" sqref="H8"/>
    </sheetView>
  </sheetViews>
  <sheetFormatPr defaultColWidth="9.140625" defaultRowHeight="8.25" x14ac:dyDescent="0.15"/>
  <cols>
    <col min="1" max="1" width="4.5703125" style="23" hidden="1" customWidth="1"/>
    <col min="2" max="2" width="23.85546875" style="23" hidden="1" customWidth="1"/>
    <col min="3" max="3" width="2.28515625" style="23" customWidth="1"/>
    <col min="4" max="4" width="44.5703125" style="23" customWidth="1"/>
    <col min="5" max="6" width="30.85546875" style="23" customWidth="1"/>
    <col min="7" max="7" width="28.85546875" style="23" customWidth="1"/>
    <col min="8" max="8" width="115.140625" style="23" customWidth="1"/>
    <col min="9" max="16384" width="9.140625" style="23"/>
  </cols>
  <sheetData>
    <row r="2" spans="4:8" s="22" customFormat="1" ht="15" customHeight="1" x14ac:dyDescent="0.2">
      <c r="D2" s="92" t="s">
        <v>77</v>
      </c>
      <c r="E2" s="93"/>
      <c r="F2" s="94"/>
      <c r="G2" s="21"/>
    </row>
    <row r="3" spans="4:8" ht="8.25" customHeight="1" x14ac:dyDescent="0.15">
      <c r="D3" s="95"/>
      <c r="E3" s="96"/>
      <c r="F3" s="97"/>
      <c r="G3" s="21"/>
    </row>
    <row r="4" spans="4:8" ht="27.75" customHeight="1" x14ac:dyDescent="0.15">
      <c r="D4" s="95"/>
      <c r="E4" s="96"/>
      <c r="F4" s="97"/>
      <c r="G4" s="21"/>
    </row>
    <row r="5" spans="4:8" ht="33" customHeight="1" x14ac:dyDescent="0.2">
      <c r="D5" s="95"/>
      <c r="E5" s="96"/>
      <c r="F5" s="97"/>
      <c r="G5" s="21"/>
      <c r="H5" s="13"/>
    </row>
    <row r="6" spans="4:8" ht="33" customHeight="1" x14ac:dyDescent="0.2">
      <c r="D6" s="95"/>
      <c r="E6" s="96"/>
      <c r="F6" s="97"/>
      <c r="G6" s="21"/>
      <c r="H6" s="13"/>
    </row>
    <row r="7" spans="4:8" ht="33" customHeight="1" x14ac:dyDescent="0.2">
      <c r="D7" s="95"/>
      <c r="E7" s="96"/>
      <c r="F7" s="97"/>
      <c r="G7" s="21"/>
      <c r="H7" s="13"/>
    </row>
    <row r="8" spans="4:8" ht="54.75" customHeight="1" x14ac:dyDescent="0.2">
      <c r="D8" s="98"/>
      <c r="E8" s="99"/>
      <c r="F8" s="100"/>
      <c r="G8" s="21"/>
      <c r="H8" s="13"/>
    </row>
    <row r="9" spans="4:8" ht="12.75" customHeight="1" x14ac:dyDescent="0.15">
      <c r="D9" s="21"/>
      <c r="E9" s="21"/>
      <c r="F9" s="21"/>
      <c r="G9" s="21"/>
    </row>
    <row r="10" spans="4:8" ht="12.75" customHeight="1" x14ac:dyDescent="0.15">
      <c r="D10" s="24"/>
      <c r="E10" s="24"/>
      <c r="F10" s="24"/>
      <c r="G10" s="25"/>
    </row>
    <row r="11" spans="4:8" ht="16.5" customHeight="1" x14ac:dyDescent="0.2">
      <c r="D11" s="14" t="s">
        <v>71</v>
      </c>
      <c r="E11" s="101" t="s">
        <v>17</v>
      </c>
      <c r="F11" s="101"/>
      <c r="G11" s="25"/>
    </row>
    <row r="12" spans="4:8" ht="16.5" customHeight="1" x14ac:dyDescent="0.2">
      <c r="D12" s="14" t="s">
        <v>78</v>
      </c>
      <c r="E12" s="101" t="s">
        <v>3</v>
      </c>
      <c r="F12" s="101"/>
      <c r="G12" s="25"/>
    </row>
    <row r="13" spans="4:8" ht="16.5" customHeight="1" x14ac:dyDescent="0.2">
      <c r="D13" s="13" t="s">
        <v>72</v>
      </c>
      <c r="E13" s="101" t="s">
        <v>94</v>
      </c>
      <c r="F13" s="101"/>
      <c r="G13" s="25"/>
    </row>
    <row r="14" spans="4:8" ht="16.5" customHeight="1" x14ac:dyDescent="0.2">
      <c r="D14" s="14" t="s">
        <v>79</v>
      </c>
      <c r="E14" s="19" t="s">
        <v>23</v>
      </c>
      <c r="F14" s="19" t="s">
        <v>53</v>
      </c>
      <c r="G14" s="25"/>
    </row>
    <row r="15" spans="4:8" ht="16.5" customHeight="1" x14ac:dyDescent="0.2">
      <c r="D15" s="14" t="s">
        <v>73</v>
      </c>
      <c r="E15" s="19" t="s">
        <v>23</v>
      </c>
      <c r="F15" s="19" t="s">
        <v>54</v>
      </c>
      <c r="G15" s="25"/>
    </row>
    <row r="16" spans="4:8" ht="8.25" customHeight="1" x14ac:dyDescent="0.15">
      <c r="D16" s="25"/>
      <c r="E16" s="25"/>
      <c r="F16" s="25"/>
      <c r="G16" s="25"/>
    </row>
    <row r="17" spans="1:8" ht="28.5" x14ac:dyDescent="0.15">
      <c r="D17" s="26" t="s">
        <v>51</v>
      </c>
      <c r="E17" s="27" t="s">
        <v>80</v>
      </c>
      <c r="F17" s="27" t="s">
        <v>81</v>
      </c>
      <c r="G17" s="27" t="s">
        <v>82</v>
      </c>
      <c r="H17" s="27" t="s">
        <v>83</v>
      </c>
    </row>
    <row r="18" spans="1:8" ht="35.25" customHeight="1" x14ac:dyDescent="0.2">
      <c r="A18" s="23">
        <v>1</v>
      </c>
      <c r="B18" s="12" t="str">
        <f>_xlfn.IFNA(INDEX('[1]EIP (Draft) Pairings'!$C$22:$N$36,$A18,MATCH('VBP-QIP Performance Table'!$E$11,'[1]EIP (Draft) Pairings'!$C$21:$N$21,0)),"")</f>
        <v/>
      </c>
      <c r="D18" s="35"/>
      <c r="E18" s="28"/>
      <c r="F18" s="28"/>
      <c r="G18" s="28" t="str">
        <f>IF(ISBLANK(F18)=TRUE," ",IF(F18&gt;=E18,1,0))</f>
        <v xml:space="preserve"> </v>
      </c>
      <c r="H18" s="18"/>
    </row>
    <row r="19" spans="1:8" ht="35.25" customHeight="1" x14ac:dyDescent="0.2">
      <c r="A19" s="23">
        <v>2</v>
      </c>
      <c r="B19" s="12" t="str">
        <f>_xlfn.IFNA(INDEX('[1]EIP (Draft) Pairings'!$C$22:$N$36,$A19,MATCH('VBP-QIP Performance Table'!$E$11,'[1]EIP (Draft) Pairings'!$C$21:$N$21,0)),"")</f>
        <v/>
      </c>
      <c r="D19" s="35"/>
      <c r="E19" s="28"/>
      <c r="F19" s="28"/>
      <c r="G19" s="28" t="str">
        <f t="shared" ref="G19:G23" si="0">IF(ISBLANK(F19)=TRUE," ",IF(F19&gt;=E19,1,0))</f>
        <v xml:space="preserve"> </v>
      </c>
      <c r="H19" s="18"/>
    </row>
    <row r="20" spans="1:8" ht="35.25" customHeight="1" x14ac:dyDescent="0.2">
      <c r="B20" s="12"/>
      <c r="D20" s="35"/>
      <c r="E20" s="28"/>
      <c r="F20" s="28"/>
      <c r="G20" s="28" t="str">
        <f t="shared" si="0"/>
        <v xml:space="preserve"> </v>
      </c>
      <c r="H20" s="18"/>
    </row>
    <row r="21" spans="1:8" ht="35.25" customHeight="1" x14ac:dyDescent="0.2">
      <c r="B21" s="12"/>
      <c r="D21" s="35"/>
      <c r="E21" s="28"/>
      <c r="F21" s="28"/>
      <c r="G21" s="28" t="str">
        <f t="shared" si="0"/>
        <v xml:space="preserve"> </v>
      </c>
      <c r="H21" s="18"/>
    </row>
    <row r="22" spans="1:8" ht="35.25" customHeight="1" x14ac:dyDescent="0.2">
      <c r="A22" s="23">
        <v>3</v>
      </c>
      <c r="B22" s="12" t="str">
        <f>_xlfn.IFNA(INDEX('[1]EIP (Draft) Pairings'!$C$22:$N$36,$A22,MATCH('VBP-QIP Performance Table'!$E$11,'[1]EIP (Draft) Pairings'!$C$21:$N$21,0)),"")</f>
        <v/>
      </c>
      <c r="D22" s="35"/>
      <c r="E22" s="28"/>
      <c r="F22" s="28"/>
      <c r="G22" s="28" t="str">
        <f t="shared" si="0"/>
        <v xml:space="preserve"> </v>
      </c>
      <c r="H22" s="18"/>
    </row>
    <row r="23" spans="1:8" ht="35.25" customHeight="1" thickBot="1" x14ac:dyDescent="0.25">
      <c r="A23" s="23">
        <v>4</v>
      </c>
      <c r="B23" s="12" t="str">
        <f>_xlfn.IFNA(INDEX('[1]EIP (Draft) Pairings'!$C$22:$N$36,$A23,MATCH('VBP-QIP Performance Table'!$E$11,'[1]EIP (Draft) Pairings'!$C$21:$N$21,0)),"")</f>
        <v/>
      </c>
      <c r="D23" s="35"/>
      <c r="E23" s="28"/>
      <c r="F23" s="28"/>
      <c r="G23" s="29" t="str">
        <f t="shared" si="0"/>
        <v xml:space="preserve"> </v>
      </c>
      <c r="H23" s="18"/>
    </row>
    <row r="24" spans="1:8" ht="15" thickTop="1" x14ac:dyDescent="0.2">
      <c r="A24" s="23">
        <v>5</v>
      </c>
      <c r="B24" s="12" t="str">
        <f>_xlfn.IFNA(INDEX('[1]EIP (Draft) Pairings'!$C$22:$N$36,$A24,MATCH('VBP-QIP Performance Table'!$E$11,'[1]EIP (Draft) Pairings'!$C$21:$N$21,0)),"")</f>
        <v/>
      </c>
      <c r="D24" s="91" t="s">
        <v>84</v>
      </c>
      <c r="E24" s="91"/>
      <c r="F24" s="91"/>
      <c r="G24" s="30">
        <f>SUM(G18:G23)</f>
        <v>0</v>
      </c>
    </row>
    <row r="25" spans="1:8" ht="15" thickBot="1" x14ac:dyDescent="0.25">
      <c r="A25" s="23">
        <v>6</v>
      </c>
      <c r="B25" s="12" t="str">
        <f>_xlfn.IFNA(INDEX('[1]EIP (Draft) Pairings'!$C$22:$N$36,$A25,MATCH('VBP-QIP Performance Table'!$E$11,'[1]EIP (Draft) Pairings'!$C$21:$N$21,0)),"")</f>
        <v/>
      </c>
      <c r="D25" s="91" t="s">
        <v>85</v>
      </c>
      <c r="E25" s="91"/>
      <c r="F25" s="91"/>
      <c r="G25" s="31"/>
    </row>
    <row r="26" spans="1:8" ht="15" thickTop="1" x14ac:dyDescent="0.2">
      <c r="A26" s="23">
        <v>7</v>
      </c>
      <c r="B26" s="12" t="str">
        <f>_xlfn.IFNA(INDEX('[1]EIP (Draft) Pairings'!$C$22:$N$36,$A26,MATCH('VBP-QIP Performance Table'!$E$11,'[1]EIP (Draft) Pairings'!$C$21:$N$21,0)),"")</f>
        <v/>
      </c>
      <c r="D26" s="91" t="s">
        <v>86</v>
      </c>
      <c r="E26" s="91"/>
      <c r="F26" s="91"/>
      <c r="G26" s="32">
        <f>SUM(G24:G25)</f>
        <v>0</v>
      </c>
    </row>
    <row r="27" spans="1:8" ht="6.75" customHeight="1" thickBot="1" x14ac:dyDescent="0.2">
      <c r="A27" s="23">
        <v>8</v>
      </c>
      <c r="B27" s="12" t="str">
        <f>_xlfn.IFNA(INDEX('[1]EIP (Draft) Pairings'!$C$22:$N$36,$A27,MATCH('VBP-QIP Performance Table'!$E$11,'[1]EIP (Draft) Pairings'!$C$21:$N$21,0)),"")</f>
        <v/>
      </c>
    </row>
    <row r="28" spans="1:8" s="33" customFormat="1" ht="18" customHeight="1" x14ac:dyDescent="0.25">
      <c r="A28" s="33">
        <v>9</v>
      </c>
      <c r="B28" s="12" t="str">
        <f>_xlfn.IFNA(INDEX('[1]EIP (Draft) Pairings'!$C$22:$N$36,$A28,MATCH('VBP-QIP Performance Table'!$E$11,'[1]EIP (Draft) Pairings'!$C$21:$N$21,0)),"")</f>
        <v/>
      </c>
      <c r="F28" s="36" t="s">
        <v>87</v>
      </c>
      <c r="G28" s="34">
        <f>(INDEX('Pairings Table'!B2:H21,IF('VBP-QIP Performance Table'!E11='Pairings Table'!A2,1,IF('VBP-QIP Performance Table'!E11='Pairings Table'!A3,2,IF('VBP-QIP Performance Table'!E11='Pairings Table'!A4,3,IF('VBP-QIP Performance Table'!E11='Pairings Table'!A5,4,IF('VBP-QIP Performance Table'!E11='Pairings Table'!A6,5,IF('VBP-QIP Performance Table'!E11='Pairings Table'!A7,6,IF('VBP-QIP Performance Table'!E11='Pairings Table'!A8,7,IF('VBP-QIP Performance Table'!E11='Pairings Table'!A9,8,IF('VBP-QIP Performance Table'!E11='Pairings Table'!A10,9,IF('VBP-QIP Performance Table'!E11='Pairings Table'!A11,10,IF('VBP-QIP Performance Table'!E11='Pairings Table'!A12,11,IF('VBP-QIP Performance Table'!E11='Pairings Table'!A13,12,IF('VBP-QIP Performance Table'!E11='Pairings Table'!A14,13,IF('VBP-QIP Performance Table'!E11='Pairings Table'!A15,14,IF('VBP-QIP Performance Table'!E11='Pairings Table'!A16,15,IF('VBP-QIP Performance Table'!E11='Pairings Table'!A17,16,IF('VBP-QIP Performance Table'!E11='Pairings Table'!A18,17,IF('VBP-QIP Performance Table'!E11='Pairings Table'!A19,18,IF('VBP-QIP Performance Table'!E11='Pairings Table'!A20,19,IF('VBP-QIP Performance Table'!E11='Pairings Table'!A21,20,0)))))))))))))))))))),IF('VBP-QIP Performance Table'!E12='Pairings Table'!B1,1,IF('VBP-QIP Performance Table'!E12='Pairings Table'!C1,2,IF('VBP-QIP Performance Table'!E12='Pairings Table'!D1,3,IF('VBP-QIP Performance Table'!E12='Pairings Table'!E1,4,IF('VBP-QIP Performance Table'!E12='Pairings Table'!E1,5,IF('VBP-QIP Performance Table'!E12='Pairings Table'!F1,6,IF('VBP-QIP Performance Table'!E12='Pairings Table'!G1,7,0)))))))))/4</f>
        <v>0</v>
      </c>
    </row>
    <row r="29" spans="1:8" s="33" customFormat="1" ht="18" customHeight="1" x14ac:dyDescent="0.25">
      <c r="A29" s="33">
        <v>10</v>
      </c>
      <c r="B29" s="12" t="str">
        <f>_xlfn.IFNA(INDEX('[1]EIP (Draft) Pairings'!$C$22:$N$36,$A29,MATCH('VBP-QIP Performance Table'!$E$11,'[1]EIP (Draft) Pairings'!$C$21:$N$21,0)),"")</f>
        <v/>
      </c>
      <c r="F29" s="37" t="s">
        <v>88</v>
      </c>
      <c r="G29" s="38">
        <f>IF(G26&gt;=4,100%,IF(G26=3,75%,IF(G26=2,50%,IF(G26=1,25%,0%))))</f>
        <v>0</v>
      </c>
    </row>
    <row r="30" spans="1:8" s="33" customFormat="1" ht="18" customHeight="1" thickBot="1" x14ac:dyDescent="0.3">
      <c r="A30" s="33">
        <v>11</v>
      </c>
      <c r="B30" s="12" t="str">
        <f>_xlfn.IFNA(INDEX('[1]EIP (Draft) Pairings'!$C$22:$N$36,$A30,MATCH('VBP-QIP Performance Table'!$E$11,'[1]EIP (Draft) Pairings'!$C$21:$N$21,0)),"")</f>
        <v/>
      </c>
      <c r="F30" s="39" t="s">
        <v>89</v>
      </c>
      <c r="G30" s="40">
        <f>G28*G29</f>
        <v>0</v>
      </c>
    </row>
    <row r="31" spans="1:8" ht="31.5" customHeight="1" x14ac:dyDescent="0.15">
      <c r="A31" s="23">
        <v>12</v>
      </c>
      <c r="B31" s="12" t="str">
        <f>_xlfn.IFNA(INDEX('[1]EIP (Draft) Pairings'!$C$22:$N$36,$A31,MATCH('VBP-QIP Performance Table'!$E$11,'[1]EIP (Draft) Pairings'!$C$21:$N$21,0)),"")</f>
        <v/>
      </c>
    </row>
    <row r="32" spans="1:8" ht="31.5" customHeight="1" x14ac:dyDescent="0.15">
      <c r="A32" s="23">
        <v>13</v>
      </c>
      <c r="B32" s="12" t="str">
        <f>_xlfn.IFNA(INDEX('[1]EIP (Draft) Pairings'!$C$22:$N$36,$A32,MATCH('VBP-QIP Performance Table'!$E$11,'[1]EIP (Draft) Pairings'!$C$21:$N$21,0)),"")</f>
        <v/>
      </c>
    </row>
    <row r="33" spans="1:2" ht="31.5" customHeight="1" x14ac:dyDescent="0.15">
      <c r="A33" s="23">
        <v>14</v>
      </c>
      <c r="B33" s="12" t="str">
        <f>_xlfn.IFNA(INDEX('[1]EIP (Draft) Pairings'!$C$22:$N$36,$A33,MATCH('VBP-QIP Performance Table'!$E$11,'[1]EIP (Draft) Pairings'!$C$21:$N$21,0)),"")</f>
        <v/>
      </c>
    </row>
    <row r="34" spans="1:2" ht="31.5" customHeight="1" x14ac:dyDescent="0.15">
      <c r="A34" s="23">
        <v>15</v>
      </c>
      <c r="B34" s="12" t="str">
        <f>_xlfn.IFNA(INDEX('[1]EIP (Draft) Pairings'!$C$22:$N$36,$A34,MATCH('VBP-QIP Performance Table'!$E$11,'[1]EIP (Draft) Pairings'!$C$21:$N$21,0)),"")</f>
        <v/>
      </c>
    </row>
    <row r="35" spans="1:2" ht="15.95" customHeight="1" x14ac:dyDescent="0.15"/>
    <row r="39" spans="1:2" ht="25.5" customHeight="1" x14ac:dyDescent="0.15"/>
    <row r="40" spans="1:2" ht="25.5" customHeight="1" x14ac:dyDescent="0.15"/>
    <row r="41" spans="1:2" ht="25.5" customHeight="1" x14ac:dyDescent="0.15"/>
    <row r="42" spans="1:2" ht="25.5" customHeight="1" x14ac:dyDescent="0.15"/>
    <row r="43" spans="1:2" ht="25.5" customHeight="1" x14ac:dyDescent="0.15"/>
    <row r="44" spans="1:2" ht="25.5" customHeight="1" x14ac:dyDescent="0.15"/>
    <row r="45" spans="1:2" ht="25.5" customHeight="1" x14ac:dyDescent="0.15"/>
    <row r="46" spans="1:2" ht="25.5" customHeight="1" x14ac:dyDescent="0.15"/>
    <row r="47" spans="1:2" ht="25.5" customHeight="1" x14ac:dyDescent="0.15"/>
    <row r="48" spans="1:2" ht="25.5" customHeight="1" x14ac:dyDescent="0.15"/>
    <row r="49" ht="25.5" customHeight="1" x14ac:dyDescent="0.15"/>
    <row r="50" ht="25.5" customHeight="1" x14ac:dyDescent="0.15"/>
    <row r="51" ht="25.5" customHeight="1" x14ac:dyDescent="0.15"/>
    <row r="52" ht="25.5" customHeight="1" x14ac:dyDescent="0.15"/>
    <row r="53" ht="25.5" customHeight="1" x14ac:dyDescent="0.15"/>
    <row r="54" ht="25.5" customHeight="1" x14ac:dyDescent="0.15"/>
  </sheetData>
  <mergeCells count="7">
    <mergeCell ref="D26:F26"/>
    <mergeCell ref="D2:F8"/>
    <mergeCell ref="E11:F11"/>
    <mergeCell ref="E12:F12"/>
    <mergeCell ref="E13:F13"/>
    <mergeCell ref="D24:F24"/>
    <mergeCell ref="D25:F25"/>
  </mergeCells>
  <dataValidations count="2">
    <dataValidation type="list" allowBlank="1" showInputMessage="1" showErrorMessage="1" sqref="D18:D23" xr:uid="{00000000-0002-0000-0000-000000000000}">
      <formula1>INDIRECT($E$13)</formula1>
    </dataValidation>
    <dataValidation type="list" allowBlank="1" showInputMessage="1" showErrorMessage="1" sqref="E13:F13" xr:uid="{00000000-0002-0000-0000-000001000000}">
      <formula1>FT</formula1>
    </dataValidation>
  </dataValidations>
  <pageMargins left="0.7" right="0.7" top="0.75" bottom="0.75" header="0.3" footer="0.3"/>
  <pageSetup fitToHeight="0" orientation="portrait" r:id="rId1"/>
  <extLst>
    <ext xmlns:x14="http://schemas.microsoft.com/office/spreadsheetml/2009/9/main" uri="{CCE6A557-97BC-4b89-ADB6-D9C93CAAB3DF}">
      <x14:dataValidations xmlns:xm="http://schemas.microsoft.com/office/excel/2006/main" count="4">
        <x14:dataValidation type="list" showInputMessage="1" showErrorMessage="1" xr:uid="{00000000-0002-0000-0000-000002000000}">
          <x14:formula1>
            <xm:f>'Drop Downs (Hidden Tab)'!$I$5:$I$10</xm:f>
          </x14:formula1>
          <xm:sqref>E14:E15</xm:sqref>
        </x14:dataValidation>
        <x14:dataValidation type="list" showInputMessage="1" showErrorMessage="1" xr:uid="{00000000-0002-0000-0000-000003000000}">
          <x14:formula1>
            <xm:f>'Pairings Table'!$B$1:$H$1</xm:f>
          </x14:formula1>
          <xm:sqref>E12:F12</xm:sqref>
        </x14:dataValidation>
        <x14:dataValidation type="list" showInputMessage="1" showErrorMessage="1" xr:uid="{00000000-0002-0000-0000-000004000000}">
          <x14:formula1>
            <xm:f>'Pairings Table'!$A$2:$A$21</xm:f>
          </x14:formula1>
          <xm:sqref>E11:F11</xm:sqref>
        </x14:dataValidation>
        <x14:dataValidation type="list" showInputMessage="1" showErrorMessage="1" xr:uid="{00000000-0002-0000-0000-000005000000}">
          <x14:formula1>
            <xm:f>'Drop Downs (Hidden Tab)'!$I$13:$I$17</xm:f>
          </x14:formula1>
          <xm:sqref>F14:F15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L52"/>
  <sheetViews>
    <sheetView tabSelected="1" topLeftCell="E1" zoomScaleNormal="100" workbookViewId="0">
      <selection activeCell="F4" sqref="F4:L9"/>
    </sheetView>
  </sheetViews>
  <sheetFormatPr defaultColWidth="9.140625" defaultRowHeight="12" x14ac:dyDescent="0.2"/>
  <cols>
    <col min="1" max="1" width="4.7109375" style="49" hidden="1" customWidth="1"/>
    <col min="2" max="3" width="6.42578125" style="49" hidden="1" customWidth="1"/>
    <col min="4" max="4" width="10.42578125" style="49" hidden="1" customWidth="1"/>
    <col min="5" max="5" width="2.28515625" style="46" customWidth="1"/>
    <col min="6" max="6" width="32.140625" style="49" customWidth="1"/>
    <col min="7" max="7" width="25.5703125" style="49" customWidth="1"/>
    <col min="8" max="10" width="22.140625" style="50" customWidth="1"/>
    <col min="11" max="11" width="26.7109375" style="50" customWidth="1"/>
    <col min="12" max="12" width="26.5703125" style="50" customWidth="1"/>
    <col min="13" max="13" width="16.85546875" style="49" customWidth="1"/>
    <col min="14" max="18" width="13.85546875" style="49" customWidth="1"/>
    <col min="19" max="19" width="9.140625" style="49"/>
    <col min="20" max="37" width="9.140625" style="46"/>
    <col min="38" max="16384" width="9.140625" style="49"/>
  </cols>
  <sheetData>
    <row r="1" spans="1:37" s="46" customFormat="1" x14ac:dyDescent="0.2">
      <c r="H1" s="47"/>
      <c r="I1" s="47"/>
      <c r="J1" s="47"/>
      <c r="K1" s="47"/>
      <c r="L1" s="47"/>
    </row>
    <row r="2" spans="1:37" s="46" customFormat="1" x14ac:dyDescent="0.2">
      <c r="F2" s="48" t="s">
        <v>121</v>
      </c>
      <c r="G2" s="48"/>
      <c r="H2" s="47"/>
      <c r="I2" s="47"/>
      <c r="J2" s="47"/>
      <c r="K2" s="47"/>
      <c r="L2" s="47"/>
    </row>
    <row r="3" spans="1:37" s="46" customFormat="1" x14ac:dyDescent="0.2">
      <c r="F3" s="48"/>
      <c r="G3" s="48"/>
      <c r="H3" s="47"/>
      <c r="I3" s="47"/>
      <c r="J3" s="47"/>
      <c r="K3" s="47"/>
      <c r="L3" s="47"/>
    </row>
    <row r="4" spans="1:37" s="46" customFormat="1" ht="43.5" customHeight="1" x14ac:dyDescent="0.2">
      <c r="F4" s="110" t="s">
        <v>124</v>
      </c>
      <c r="G4" s="111"/>
      <c r="H4" s="111"/>
      <c r="I4" s="111"/>
      <c r="J4" s="111"/>
      <c r="K4" s="111"/>
      <c r="L4" s="112"/>
      <c r="M4" s="42"/>
      <c r="N4" s="42"/>
      <c r="O4" s="42"/>
    </row>
    <row r="5" spans="1:37" s="46" customFormat="1" ht="24" customHeight="1" x14ac:dyDescent="0.2">
      <c r="F5" s="113"/>
      <c r="G5" s="114"/>
      <c r="H5" s="114"/>
      <c r="I5" s="114"/>
      <c r="J5" s="114"/>
      <c r="K5" s="114"/>
      <c r="L5" s="115"/>
      <c r="M5" s="42"/>
      <c r="N5" s="42"/>
      <c r="O5" s="42"/>
    </row>
    <row r="6" spans="1:37" s="46" customFormat="1" ht="24" customHeight="1" x14ac:dyDescent="0.2">
      <c r="F6" s="113"/>
      <c r="G6" s="114"/>
      <c r="H6" s="114"/>
      <c r="I6" s="114"/>
      <c r="J6" s="114"/>
      <c r="K6" s="114"/>
      <c r="L6" s="115"/>
      <c r="M6" s="42"/>
      <c r="N6" s="42"/>
      <c r="O6" s="42"/>
    </row>
    <row r="7" spans="1:37" s="46" customFormat="1" ht="24" customHeight="1" x14ac:dyDescent="0.2">
      <c r="F7" s="113"/>
      <c r="G7" s="114"/>
      <c r="H7" s="114"/>
      <c r="I7" s="114"/>
      <c r="J7" s="114"/>
      <c r="K7" s="114"/>
      <c r="L7" s="115"/>
      <c r="M7" s="42"/>
      <c r="N7" s="42"/>
      <c r="O7" s="42"/>
    </row>
    <row r="8" spans="1:37" s="46" customFormat="1" ht="30" customHeight="1" x14ac:dyDescent="0.2">
      <c r="F8" s="113"/>
      <c r="G8" s="114"/>
      <c r="H8" s="114"/>
      <c r="I8" s="114"/>
      <c r="J8" s="114"/>
      <c r="K8" s="114"/>
      <c r="L8" s="115"/>
      <c r="M8" s="42"/>
      <c r="N8" s="42"/>
      <c r="O8" s="42"/>
    </row>
    <row r="9" spans="1:37" s="46" customFormat="1" ht="104.25" customHeight="1" x14ac:dyDescent="0.2">
      <c r="F9" s="116"/>
      <c r="G9" s="117"/>
      <c r="H9" s="117"/>
      <c r="I9" s="117"/>
      <c r="J9" s="117"/>
      <c r="K9" s="117"/>
      <c r="L9" s="118"/>
      <c r="M9" s="42"/>
      <c r="N9" s="42"/>
      <c r="O9" s="42"/>
    </row>
    <row r="10" spans="1:37" s="46" customFormat="1" x14ac:dyDescent="0.2">
      <c r="H10" s="47"/>
      <c r="I10" s="47"/>
      <c r="J10" s="47"/>
      <c r="K10" s="47"/>
      <c r="L10" s="47"/>
    </row>
    <row r="11" spans="1:37" s="46" customFormat="1" ht="12.75" customHeight="1" x14ac:dyDescent="0.2">
      <c r="F11" s="43" t="s">
        <v>91</v>
      </c>
      <c r="G11" s="120"/>
      <c r="H11" s="120"/>
      <c r="I11" s="55"/>
      <c r="J11" s="55"/>
      <c r="K11" s="47"/>
    </row>
    <row r="12" spans="1:37" s="46" customFormat="1" ht="12.75" customHeight="1" x14ac:dyDescent="0.2">
      <c r="F12" s="43" t="s">
        <v>108</v>
      </c>
      <c r="G12" s="119"/>
      <c r="H12" s="119"/>
      <c r="I12" s="55"/>
      <c r="J12" s="55"/>
      <c r="K12" s="47"/>
    </row>
    <row r="13" spans="1:37" s="46" customFormat="1" ht="12.75" customHeight="1" x14ac:dyDescent="0.2">
      <c r="F13" s="43" t="s">
        <v>105</v>
      </c>
      <c r="G13" s="119"/>
      <c r="H13" s="119"/>
      <c r="I13" s="56"/>
      <c r="J13" s="56"/>
      <c r="K13" s="47"/>
    </row>
    <row r="14" spans="1:37" s="46" customFormat="1" x14ac:dyDescent="0.2">
      <c r="F14" s="69"/>
      <c r="G14" s="70"/>
      <c r="H14" s="56"/>
      <c r="I14" s="47"/>
      <c r="J14" s="47"/>
      <c r="K14" s="47"/>
      <c r="L14" s="47"/>
    </row>
    <row r="15" spans="1:37" x14ac:dyDescent="0.2">
      <c r="F15" s="46"/>
      <c r="G15" s="53"/>
      <c r="H15" s="52"/>
      <c r="J15" s="46"/>
      <c r="K15" s="46"/>
      <c r="L15" s="46"/>
      <c r="M15" s="46"/>
      <c r="N15" s="46"/>
      <c r="O15" s="46"/>
      <c r="P15" s="46"/>
      <c r="Q15" s="46"/>
      <c r="R15" s="46"/>
      <c r="S15" s="46"/>
      <c r="AI15" s="49"/>
      <c r="AJ15" s="49"/>
      <c r="AK15" s="49"/>
    </row>
    <row r="16" spans="1:37" ht="38.25" customHeight="1" x14ac:dyDescent="0.2">
      <c r="A16" s="50" t="e">
        <f>VLOOKUP(G11,'Pairings Table'!A29:B38,2)+1</f>
        <v>#N/A</v>
      </c>
      <c r="B16" s="49" t="e">
        <f>MATCH(G11,'Pairings Table'!A1:J1)</f>
        <v>#N/A</v>
      </c>
      <c r="F16" s="45" t="s">
        <v>101</v>
      </c>
      <c r="G16" s="64" t="s">
        <v>122</v>
      </c>
      <c r="H16" s="54" t="s">
        <v>127</v>
      </c>
      <c r="I16" s="57" t="s">
        <v>109</v>
      </c>
      <c r="J16" s="44" t="s">
        <v>113</v>
      </c>
      <c r="K16" s="45" t="s">
        <v>110</v>
      </c>
      <c r="L16" s="104" t="s">
        <v>100</v>
      </c>
      <c r="M16" s="105"/>
      <c r="N16" s="105"/>
      <c r="O16" s="105"/>
      <c r="P16" s="106"/>
      <c r="Q16" s="46"/>
      <c r="R16" s="46"/>
      <c r="S16" s="46"/>
      <c r="AI16" s="49"/>
      <c r="AJ16" s="49"/>
      <c r="AK16" s="49"/>
    </row>
    <row r="17" spans="1:38" ht="34.5" customHeight="1" x14ac:dyDescent="0.2">
      <c r="A17" s="49">
        <v>2</v>
      </c>
      <c r="B17" s="51" t="e">
        <f>MATCH(D17,'Pairings Table'!$A$1:$A$23,0)</f>
        <v>#N/A</v>
      </c>
      <c r="C17" s="51"/>
      <c r="D17" s="51" t="str">
        <f>IFERROR(HLOOKUP($G$11,'Pairings Table'!$N$1:$W$9,'MCO-DOH Quarterly Report'!$A17, FALSE),"")</f>
        <v/>
      </c>
      <c r="F17" s="63" t="str">
        <f>IF(D17=0,"",D17)</f>
        <v/>
      </c>
      <c r="G17" s="59"/>
      <c r="H17" s="58"/>
      <c r="I17" s="60" t="str">
        <f>IF(F17="","",IF((H17)&gt;=4,G17, ((H17)/4)*G17))</f>
        <v/>
      </c>
      <c r="J17" s="62"/>
      <c r="K17" s="61" t="e">
        <f>IF(D17=0,"",I17-J17)</f>
        <v>#VALUE!</v>
      </c>
      <c r="L17" s="107"/>
      <c r="M17" s="108"/>
      <c r="N17" s="108"/>
      <c r="O17" s="108"/>
      <c r="P17" s="109"/>
      <c r="Q17" s="46"/>
      <c r="R17" s="46"/>
      <c r="S17" s="46"/>
      <c r="AI17" s="49"/>
      <c r="AJ17" s="49"/>
      <c r="AK17" s="49"/>
    </row>
    <row r="18" spans="1:38" ht="35.1" customHeight="1" x14ac:dyDescent="0.2">
      <c r="A18" s="49" t="e">
        <f>IF(A17&lt;$A$16,A17+1,"")</f>
        <v>#N/A</v>
      </c>
      <c r="B18" s="51" t="e">
        <f>MATCH(D18,'Pairings Table'!$A$1:$A$23,0)</f>
        <v>#N/A</v>
      </c>
      <c r="C18" s="51"/>
      <c r="D18" s="51" t="str">
        <f>IFERROR(HLOOKUP($G$11,'Pairings Table'!$N$1:$W$9,'MCO-DOH Quarterly Report'!$A18, FALSE),"")</f>
        <v/>
      </c>
      <c r="F18" s="63" t="str">
        <f t="shared" ref="F18:F24" si="0">IF(D18=0,"",D18)</f>
        <v/>
      </c>
      <c r="G18" s="59"/>
      <c r="H18" s="58"/>
      <c r="I18" s="60" t="str">
        <f t="shared" ref="I18:I24" si="1">IF(F18="","",IF((H18)&gt;=4,G18, ((H18)/4)*G18))</f>
        <v/>
      </c>
      <c r="J18" s="62"/>
      <c r="K18" s="61" t="str">
        <f t="shared" ref="K18:K24" si="2">IF(D18="","",I18-J18)</f>
        <v/>
      </c>
      <c r="L18" s="107"/>
      <c r="M18" s="108"/>
      <c r="N18" s="108"/>
      <c r="O18" s="108"/>
      <c r="P18" s="109"/>
      <c r="Q18" s="46"/>
      <c r="R18" s="46"/>
      <c r="S18" s="46"/>
      <c r="AI18" s="49"/>
      <c r="AJ18" s="49"/>
      <c r="AK18" s="49"/>
    </row>
    <row r="19" spans="1:38" ht="35.1" customHeight="1" x14ac:dyDescent="0.2">
      <c r="A19" s="49" t="e">
        <f t="shared" ref="A19:A24" si="3">IF(A18&lt;$A$16,A18+1,"")</f>
        <v>#N/A</v>
      </c>
      <c r="B19" s="51" t="e">
        <f>MATCH(D19,'Pairings Table'!$A$1:$A$23,0)</f>
        <v>#N/A</v>
      </c>
      <c r="C19" s="51"/>
      <c r="D19" s="51" t="str">
        <f>IFERROR(HLOOKUP($G$11,'Pairings Table'!$N$1:$W$9,'MCO-DOH Quarterly Report'!$A19, FALSE),"")</f>
        <v/>
      </c>
      <c r="F19" s="63" t="str">
        <f t="shared" si="0"/>
        <v/>
      </c>
      <c r="G19" s="59"/>
      <c r="H19" s="58"/>
      <c r="I19" s="60" t="str">
        <f t="shared" si="1"/>
        <v/>
      </c>
      <c r="J19" s="62"/>
      <c r="K19" s="61" t="str">
        <f t="shared" si="2"/>
        <v/>
      </c>
      <c r="L19" s="107"/>
      <c r="M19" s="108"/>
      <c r="N19" s="108"/>
      <c r="O19" s="108"/>
      <c r="P19" s="109"/>
      <c r="Q19" s="46"/>
      <c r="R19" s="46"/>
      <c r="S19" s="46"/>
      <c r="AI19" s="49"/>
      <c r="AJ19" s="49"/>
      <c r="AK19" s="49"/>
    </row>
    <row r="20" spans="1:38" ht="35.1" customHeight="1" x14ac:dyDescent="0.2">
      <c r="A20" s="49" t="e">
        <f t="shared" si="3"/>
        <v>#N/A</v>
      </c>
      <c r="B20" s="51" t="e">
        <f>MATCH(D20,'Pairings Table'!$A$1:$A$23,0)</f>
        <v>#N/A</v>
      </c>
      <c r="C20" s="51"/>
      <c r="D20" s="51" t="str">
        <f>IFERROR(HLOOKUP($G$11,'Pairings Table'!$N$1:$W$9,'MCO-DOH Quarterly Report'!$A20, FALSE),"")</f>
        <v/>
      </c>
      <c r="F20" s="63" t="str">
        <f t="shared" si="0"/>
        <v/>
      </c>
      <c r="G20" s="59"/>
      <c r="H20" s="58"/>
      <c r="I20" s="60" t="str">
        <f t="shared" si="1"/>
        <v/>
      </c>
      <c r="J20" s="62"/>
      <c r="K20" s="61" t="str">
        <f t="shared" si="2"/>
        <v/>
      </c>
      <c r="L20" s="107"/>
      <c r="M20" s="108"/>
      <c r="N20" s="108"/>
      <c r="O20" s="108"/>
      <c r="P20" s="109"/>
      <c r="Q20" s="46"/>
      <c r="R20" s="46"/>
      <c r="S20" s="46"/>
      <c r="AI20" s="49"/>
      <c r="AJ20" s="49"/>
      <c r="AK20" s="49"/>
    </row>
    <row r="21" spans="1:38" ht="35.1" customHeight="1" x14ac:dyDescent="0.2">
      <c r="A21" s="49" t="e">
        <f t="shared" si="3"/>
        <v>#N/A</v>
      </c>
      <c r="B21" s="51" t="e">
        <f>MATCH(D21,'Pairings Table'!$A$1:$A$23,0)</f>
        <v>#N/A</v>
      </c>
      <c r="C21" s="51"/>
      <c r="D21" s="51" t="str">
        <f>IFERROR(HLOOKUP($G$11,'Pairings Table'!$N$1:$W$9,'MCO-DOH Quarterly Report'!$A21, FALSE),"")</f>
        <v/>
      </c>
      <c r="F21" s="63" t="str">
        <f t="shared" si="0"/>
        <v/>
      </c>
      <c r="G21" s="59"/>
      <c r="H21" s="58"/>
      <c r="I21" s="60" t="str">
        <f t="shared" si="1"/>
        <v/>
      </c>
      <c r="J21" s="62"/>
      <c r="K21" s="61" t="str">
        <f t="shared" si="2"/>
        <v/>
      </c>
      <c r="L21" s="107"/>
      <c r="M21" s="108"/>
      <c r="N21" s="108"/>
      <c r="O21" s="108"/>
      <c r="P21" s="109"/>
      <c r="Q21" s="46"/>
      <c r="R21" s="46"/>
      <c r="S21" s="46"/>
      <c r="AI21" s="49"/>
      <c r="AJ21" s="49"/>
      <c r="AK21" s="49"/>
    </row>
    <row r="22" spans="1:38" ht="35.1" customHeight="1" x14ac:dyDescent="0.2">
      <c r="A22" s="49" t="e">
        <f t="shared" si="3"/>
        <v>#N/A</v>
      </c>
      <c r="B22" s="51" t="e">
        <f>MATCH(D22,'Pairings Table'!$A$1:$A$23,0)</f>
        <v>#N/A</v>
      </c>
      <c r="C22" s="51"/>
      <c r="D22" s="51" t="str">
        <f>IFERROR(HLOOKUP($G$11,'Pairings Table'!$N$1:$W$9,'MCO-DOH Quarterly Report'!$A22, FALSE),"")</f>
        <v/>
      </c>
      <c r="F22" s="63" t="str">
        <f t="shared" si="0"/>
        <v/>
      </c>
      <c r="G22" s="59"/>
      <c r="H22" s="58"/>
      <c r="I22" s="60" t="str">
        <f t="shared" si="1"/>
        <v/>
      </c>
      <c r="J22" s="62"/>
      <c r="K22" s="61" t="str">
        <f t="shared" si="2"/>
        <v/>
      </c>
      <c r="L22" s="107"/>
      <c r="M22" s="108"/>
      <c r="N22" s="108"/>
      <c r="O22" s="108"/>
      <c r="P22" s="109"/>
      <c r="Q22" s="46"/>
      <c r="R22" s="46"/>
      <c r="S22" s="46"/>
      <c r="AI22" s="49"/>
      <c r="AJ22" s="49"/>
      <c r="AK22" s="49"/>
    </row>
    <row r="23" spans="1:38" ht="35.1" customHeight="1" x14ac:dyDescent="0.2">
      <c r="A23" s="49" t="e">
        <f t="shared" si="3"/>
        <v>#N/A</v>
      </c>
      <c r="B23" s="51" t="e">
        <f>MATCH(D23,'Pairings Table'!$A$1:$A$23,0)</f>
        <v>#N/A</v>
      </c>
      <c r="C23" s="51"/>
      <c r="D23" s="51" t="str">
        <f>IFERROR(HLOOKUP($G$11,'Pairings Table'!$N$1:$W$9,'MCO-DOH Quarterly Report'!$A23, FALSE),"")</f>
        <v/>
      </c>
      <c r="F23" s="63" t="str">
        <f t="shared" si="0"/>
        <v/>
      </c>
      <c r="G23" s="59"/>
      <c r="H23" s="58"/>
      <c r="I23" s="60" t="str">
        <f t="shared" si="1"/>
        <v/>
      </c>
      <c r="J23" s="62"/>
      <c r="K23" s="61" t="str">
        <f t="shared" si="2"/>
        <v/>
      </c>
      <c r="L23" s="81"/>
      <c r="M23" s="82"/>
      <c r="N23" s="82"/>
      <c r="O23" s="82"/>
      <c r="P23" s="83"/>
      <c r="Q23" s="46"/>
      <c r="R23" s="46"/>
      <c r="S23" s="46"/>
      <c r="AI23" s="49"/>
      <c r="AJ23" s="49"/>
      <c r="AK23" s="49"/>
    </row>
    <row r="24" spans="1:38" ht="42.75" customHeight="1" x14ac:dyDescent="0.2">
      <c r="A24" s="49" t="e">
        <f t="shared" si="3"/>
        <v>#N/A</v>
      </c>
      <c r="B24" s="51" t="e">
        <f>MATCH(D24,'Pairings Table'!$A$1:$A$23,0)</f>
        <v>#N/A</v>
      </c>
      <c r="C24" s="51"/>
      <c r="D24" s="51" t="str">
        <f>IFERROR(HLOOKUP($G$11,'Pairings Table'!$N$1:$W$9,'MCO-DOH Quarterly Report'!$A24, FALSE),"")</f>
        <v/>
      </c>
      <c r="F24" s="63" t="str">
        <f t="shared" si="0"/>
        <v/>
      </c>
      <c r="G24" s="59"/>
      <c r="H24" s="58"/>
      <c r="I24" s="60" t="str">
        <f t="shared" si="1"/>
        <v/>
      </c>
      <c r="J24" s="62"/>
      <c r="K24" s="61" t="str">
        <f t="shared" si="2"/>
        <v/>
      </c>
      <c r="L24" s="107"/>
      <c r="M24" s="108"/>
      <c r="N24" s="108"/>
      <c r="O24" s="108"/>
      <c r="P24" s="109"/>
      <c r="Q24" s="46"/>
      <c r="R24" s="46"/>
      <c r="S24" s="46"/>
      <c r="AI24" s="49"/>
      <c r="AJ24" s="49"/>
      <c r="AK24" s="49"/>
    </row>
    <row r="25" spans="1:38" ht="10.5" customHeight="1" thickBot="1" x14ac:dyDescent="0.25">
      <c r="F25" s="46"/>
      <c r="G25" s="46"/>
      <c r="H25" s="47"/>
      <c r="I25" s="47"/>
      <c r="J25" s="47"/>
      <c r="K25" s="47"/>
      <c r="L25" s="47"/>
      <c r="M25" s="46"/>
      <c r="N25" s="46"/>
      <c r="O25" s="46"/>
      <c r="P25" s="46"/>
      <c r="Q25" s="46"/>
      <c r="R25" s="46"/>
      <c r="S25" s="46"/>
      <c r="AL25" s="46"/>
    </row>
    <row r="26" spans="1:38" ht="21" customHeight="1" x14ac:dyDescent="0.25">
      <c r="F26" s="46" t="s">
        <v>126</v>
      </c>
      <c r="G26" s="46"/>
      <c r="H26" s="47"/>
      <c r="I26" s="47"/>
      <c r="J26" s="47"/>
      <c r="K26" s="102" t="s">
        <v>123</v>
      </c>
      <c r="L26" s="103"/>
      <c r="M26" s="46"/>
      <c r="N26" s="46"/>
      <c r="O26" s="46"/>
      <c r="P26" s="46"/>
      <c r="Q26" s="46"/>
      <c r="R26" s="46"/>
      <c r="S26" s="46"/>
      <c r="AL26" s="46"/>
    </row>
    <row r="27" spans="1:38" ht="28.5" x14ac:dyDescent="0.2">
      <c r="F27" s="46"/>
      <c r="G27" s="46"/>
      <c r="H27" s="47"/>
      <c r="I27" s="47"/>
      <c r="J27" s="47"/>
      <c r="K27" s="73" t="s">
        <v>111</v>
      </c>
      <c r="L27" s="74" t="s">
        <v>112</v>
      </c>
      <c r="M27" s="46"/>
      <c r="N27" s="46"/>
      <c r="O27" s="46"/>
      <c r="P27" s="46"/>
      <c r="Q27" s="46"/>
      <c r="R27" s="46"/>
      <c r="S27" s="46"/>
      <c r="AL27" s="46"/>
    </row>
    <row r="28" spans="1:38" ht="14.25" x14ac:dyDescent="0.2">
      <c r="F28" s="46"/>
      <c r="G28" s="46"/>
      <c r="H28" s="47"/>
      <c r="I28" s="47"/>
      <c r="J28" s="47"/>
      <c r="K28" s="75">
        <v>0</v>
      </c>
      <c r="L28" s="76">
        <v>0</v>
      </c>
      <c r="M28" s="46"/>
      <c r="N28" s="46"/>
      <c r="O28" s="46"/>
      <c r="P28" s="46"/>
      <c r="Q28" s="46"/>
      <c r="R28" s="46"/>
      <c r="S28" s="46"/>
      <c r="AL28" s="46"/>
    </row>
    <row r="29" spans="1:38" ht="14.25" x14ac:dyDescent="0.2">
      <c r="F29" s="46"/>
      <c r="G29" s="46"/>
      <c r="H29" s="47"/>
      <c r="I29" s="47"/>
      <c r="J29" s="47"/>
      <c r="K29" s="77">
        <v>1</v>
      </c>
      <c r="L29" s="78">
        <v>0.25</v>
      </c>
      <c r="M29" s="46"/>
      <c r="N29" s="46"/>
      <c r="O29" s="46"/>
      <c r="P29" s="46"/>
      <c r="Q29" s="46"/>
      <c r="R29" s="46"/>
      <c r="S29" s="46"/>
      <c r="AL29" s="46"/>
    </row>
    <row r="30" spans="1:38" ht="14.25" x14ac:dyDescent="0.2">
      <c r="F30" s="46"/>
      <c r="G30" s="46"/>
      <c r="H30" s="47"/>
      <c r="I30" s="47"/>
      <c r="J30" s="47"/>
      <c r="K30" s="77">
        <v>2</v>
      </c>
      <c r="L30" s="78">
        <v>0.5</v>
      </c>
      <c r="M30" s="46"/>
      <c r="N30" s="46"/>
      <c r="O30" s="46"/>
      <c r="P30" s="46"/>
      <c r="Q30" s="46"/>
      <c r="R30" s="46"/>
      <c r="S30" s="46"/>
      <c r="AL30" s="46"/>
    </row>
    <row r="31" spans="1:38" ht="14.25" x14ac:dyDescent="0.2">
      <c r="F31" s="46"/>
      <c r="G31" s="46"/>
      <c r="H31" s="47"/>
      <c r="I31" s="47"/>
      <c r="J31" s="47"/>
      <c r="K31" s="77">
        <v>3</v>
      </c>
      <c r="L31" s="78">
        <v>0.75</v>
      </c>
      <c r="M31" s="46"/>
      <c r="N31" s="46"/>
      <c r="O31" s="46"/>
      <c r="P31" s="46"/>
      <c r="Q31" s="46"/>
      <c r="R31" s="46"/>
      <c r="S31" s="46"/>
      <c r="AL31" s="46"/>
    </row>
    <row r="32" spans="1:38" ht="14.25" x14ac:dyDescent="0.2">
      <c r="F32" s="46"/>
      <c r="G32" s="46"/>
      <c r="H32" s="47"/>
      <c r="I32" s="47"/>
      <c r="J32" s="47"/>
      <c r="K32" s="75">
        <v>4</v>
      </c>
      <c r="L32" s="76">
        <v>1</v>
      </c>
      <c r="M32" s="46"/>
      <c r="N32" s="46"/>
      <c r="O32" s="46"/>
      <c r="P32" s="46"/>
      <c r="Q32" s="46"/>
      <c r="R32" s="46"/>
      <c r="S32" s="46"/>
      <c r="AL32" s="46"/>
    </row>
    <row r="33" spans="6:38" ht="14.25" x14ac:dyDescent="0.2">
      <c r="F33" s="46"/>
      <c r="G33" s="46"/>
      <c r="H33" s="47"/>
      <c r="I33" s="47"/>
      <c r="J33" s="47"/>
      <c r="K33" s="75">
        <v>5</v>
      </c>
      <c r="L33" s="76">
        <v>1</v>
      </c>
      <c r="M33" s="46"/>
      <c r="N33" s="46"/>
      <c r="O33" s="46"/>
      <c r="P33" s="46"/>
      <c r="Q33" s="46"/>
      <c r="R33" s="46"/>
      <c r="S33" s="46"/>
      <c r="AL33" s="46"/>
    </row>
    <row r="34" spans="6:38" ht="15" thickBot="1" x14ac:dyDescent="0.25">
      <c r="F34" s="46"/>
      <c r="G34" s="46"/>
      <c r="H34" s="47"/>
      <c r="I34" s="47"/>
      <c r="J34" s="47"/>
      <c r="K34" s="79">
        <v>6</v>
      </c>
      <c r="L34" s="80">
        <v>1</v>
      </c>
      <c r="M34" s="46"/>
      <c r="N34" s="46"/>
      <c r="O34" s="46"/>
      <c r="P34" s="46"/>
      <c r="Q34" s="46"/>
      <c r="R34" s="46"/>
      <c r="S34" s="46"/>
      <c r="AL34" s="46"/>
    </row>
    <row r="35" spans="6:38" ht="24.95" customHeight="1" x14ac:dyDescent="0.2">
      <c r="F35" s="46"/>
      <c r="G35" s="46"/>
      <c r="H35" s="47"/>
      <c r="I35" s="47"/>
      <c r="J35" s="47"/>
      <c r="K35" s="47"/>
      <c r="L35" s="47"/>
      <c r="M35" s="46"/>
      <c r="N35" s="46"/>
      <c r="O35" s="46"/>
      <c r="P35" s="46"/>
      <c r="Q35" s="46"/>
      <c r="R35" s="46"/>
      <c r="S35" s="46"/>
      <c r="AL35" s="46"/>
    </row>
    <row r="36" spans="6:38" ht="24.95" customHeight="1" x14ac:dyDescent="0.2">
      <c r="F36" s="46"/>
      <c r="G36" s="46"/>
      <c r="H36" s="47"/>
      <c r="I36" s="47"/>
      <c r="J36" s="47"/>
      <c r="K36" s="47"/>
      <c r="L36" s="47"/>
      <c r="M36" s="46"/>
      <c r="N36" s="46"/>
      <c r="O36" s="46"/>
      <c r="P36" s="46"/>
      <c r="Q36" s="46"/>
      <c r="R36" s="46"/>
      <c r="S36" s="46"/>
      <c r="AL36" s="46"/>
    </row>
    <row r="37" spans="6:38" ht="24.95" customHeight="1" x14ac:dyDescent="0.2">
      <c r="F37" s="46"/>
      <c r="G37" s="46"/>
      <c r="H37" s="47"/>
      <c r="I37" s="47"/>
      <c r="J37" s="47"/>
      <c r="K37" s="47"/>
      <c r="L37" s="47"/>
      <c r="M37" s="46"/>
      <c r="N37" s="46"/>
      <c r="O37" s="46"/>
      <c r="P37" s="46"/>
      <c r="Q37" s="46"/>
      <c r="R37" s="46"/>
      <c r="S37" s="46"/>
      <c r="AL37" s="46"/>
    </row>
    <row r="38" spans="6:38" ht="24.95" customHeight="1" x14ac:dyDescent="0.2">
      <c r="F38" s="46"/>
      <c r="G38" s="46"/>
      <c r="H38" s="47"/>
      <c r="I38" s="47"/>
      <c r="J38" s="47"/>
      <c r="K38" s="47"/>
      <c r="L38" s="47"/>
      <c r="M38" s="46"/>
      <c r="N38" s="46"/>
      <c r="O38" s="46"/>
      <c r="P38" s="46"/>
      <c r="Q38" s="46"/>
      <c r="R38" s="46"/>
      <c r="S38" s="46"/>
      <c r="AL38" s="46"/>
    </row>
    <row r="39" spans="6:38" ht="24.95" customHeight="1" x14ac:dyDescent="0.2">
      <c r="F39" s="46"/>
      <c r="G39" s="46"/>
      <c r="H39" s="47"/>
      <c r="I39" s="47"/>
      <c r="J39" s="47"/>
      <c r="K39" s="47"/>
      <c r="L39" s="47"/>
      <c r="M39" s="46"/>
      <c r="N39" s="46"/>
      <c r="O39" s="46"/>
      <c r="P39" s="46"/>
      <c r="Q39" s="46"/>
      <c r="R39" s="46"/>
      <c r="S39" s="46"/>
      <c r="AL39" s="46"/>
    </row>
    <row r="40" spans="6:38" ht="24.95" customHeight="1" x14ac:dyDescent="0.2">
      <c r="F40" s="46"/>
      <c r="G40" s="46"/>
      <c r="H40" s="47"/>
      <c r="I40" s="47"/>
      <c r="J40" s="47"/>
      <c r="K40" s="47"/>
      <c r="L40" s="47"/>
      <c r="M40" s="46"/>
      <c r="N40" s="46"/>
      <c r="O40" s="46"/>
      <c r="P40" s="46"/>
      <c r="Q40" s="46"/>
      <c r="R40" s="46"/>
      <c r="S40" s="46"/>
      <c r="AL40" s="46"/>
    </row>
    <row r="41" spans="6:38" ht="15" customHeight="1" x14ac:dyDescent="0.2">
      <c r="F41" s="46"/>
      <c r="G41" s="46"/>
      <c r="H41" s="47"/>
      <c r="I41" s="47"/>
      <c r="J41" s="47"/>
      <c r="K41" s="47"/>
      <c r="L41" s="47"/>
      <c r="M41" s="46"/>
      <c r="N41" s="46"/>
      <c r="O41" s="46"/>
      <c r="P41" s="46"/>
      <c r="Q41" s="46"/>
      <c r="R41" s="46"/>
      <c r="S41" s="46"/>
      <c r="AL41" s="46"/>
    </row>
    <row r="42" spans="6:38" x14ac:dyDescent="0.2">
      <c r="M42" s="46"/>
      <c r="N42" s="46"/>
      <c r="O42" s="46"/>
      <c r="P42" s="46"/>
      <c r="Q42" s="46"/>
      <c r="R42" s="46"/>
      <c r="S42" s="46"/>
      <c r="AL42" s="46"/>
    </row>
    <row r="43" spans="6:38" x14ac:dyDescent="0.2">
      <c r="M43" s="46"/>
      <c r="N43" s="46"/>
      <c r="O43" s="46"/>
      <c r="P43" s="46"/>
      <c r="Q43" s="46"/>
      <c r="R43" s="46"/>
      <c r="S43" s="46"/>
      <c r="AL43" s="46"/>
    </row>
    <row r="44" spans="6:38" x14ac:dyDescent="0.2">
      <c r="M44" s="46"/>
      <c r="N44" s="46"/>
      <c r="O44" s="46"/>
      <c r="P44" s="46"/>
      <c r="Q44" s="46"/>
      <c r="R44" s="46"/>
      <c r="S44" s="46"/>
      <c r="AL44" s="46"/>
    </row>
    <row r="45" spans="6:38" x14ac:dyDescent="0.2">
      <c r="M45" s="46"/>
      <c r="N45" s="46"/>
      <c r="O45" s="46"/>
      <c r="P45" s="46"/>
      <c r="Q45" s="46"/>
      <c r="R45" s="46"/>
      <c r="S45" s="46"/>
      <c r="AL45" s="46"/>
    </row>
    <row r="46" spans="6:38" x14ac:dyDescent="0.2">
      <c r="M46" s="46"/>
      <c r="N46" s="46"/>
      <c r="O46" s="46"/>
      <c r="P46" s="46"/>
      <c r="Q46" s="46"/>
      <c r="R46" s="46"/>
      <c r="S46" s="46"/>
      <c r="AL46" s="46"/>
    </row>
    <row r="47" spans="6:38" x14ac:dyDescent="0.2">
      <c r="M47" s="46"/>
      <c r="N47" s="46"/>
      <c r="O47" s="46"/>
      <c r="P47" s="46"/>
      <c r="Q47" s="46"/>
      <c r="R47" s="46"/>
      <c r="S47" s="46"/>
      <c r="AL47" s="46"/>
    </row>
    <row r="48" spans="6:38" x14ac:dyDescent="0.2">
      <c r="M48" s="46"/>
      <c r="N48" s="46"/>
      <c r="O48" s="46"/>
      <c r="P48" s="46"/>
      <c r="Q48" s="46"/>
      <c r="R48" s="46"/>
      <c r="S48" s="46"/>
      <c r="AL48" s="46"/>
    </row>
    <row r="49" spans="13:38" x14ac:dyDescent="0.2">
      <c r="M49" s="46"/>
      <c r="N49" s="46"/>
      <c r="O49" s="46"/>
      <c r="P49" s="46"/>
      <c r="Q49" s="46"/>
      <c r="R49" s="46"/>
      <c r="S49" s="46"/>
      <c r="AL49" s="46"/>
    </row>
    <row r="50" spans="13:38" x14ac:dyDescent="0.2">
      <c r="M50" s="46"/>
      <c r="N50" s="46"/>
      <c r="O50" s="46"/>
      <c r="P50" s="46"/>
      <c r="Q50" s="46"/>
      <c r="R50" s="46"/>
      <c r="S50" s="46"/>
      <c r="AL50" s="46"/>
    </row>
    <row r="51" spans="13:38" x14ac:dyDescent="0.2">
      <c r="M51" s="46"/>
      <c r="N51" s="46"/>
      <c r="O51" s="46"/>
      <c r="P51" s="46"/>
      <c r="Q51" s="46"/>
      <c r="R51" s="46"/>
      <c r="S51" s="46"/>
      <c r="AL51" s="46"/>
    </row>
    <row r="52" spans="13:38" x14ac:dyDescent="0.2">
      <c r="M52" s="46"/>
      <c r="N52" s="46"/>
      <c r="O52" s="46"/>
      <c r="P52" s="46"/>
      <c r="Q52" s="46"/>
      <c r="R52" s="46"/>
      <c r="S52" s="46"/>
      <c r="AL52" s="46"/>
    </row>
  </sheetData>
  <mergeCells count="13">
    <mergeCell ref="K26:L26"/>
    <mergeCell ref="L16:P16"/>
    <mergeCell ref="L17:P17"/>
    <mergeCell ref="L18:P18"/>
    <mergeCell ref="F4:L9"/>
    <mergeCell ref="L24:P24"/>
    <mergeCell ref="L21:P21"/>
    <mergeCell ref="L22:P22"/>
    <mergeCell ref="L20:P20"/>
    <mergeCell ref="L19:P19"/>
    <mergeCell ref="G12:H12"/>
    <mergeCell ref="G13:H13"/>
    <mergeCell ref="G11:H1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showInputMessage="1" showErrorMessage="1" xr:uid="{00000000-0002-0000-0100-000000000000}">
          <x14:formula1>
            <xm:f>'Drop Downs (Hidden Tab)'!$L$9:$L$10</xm:f>
          </x14:formula1>
          <xm:sqref>G13</xm:sqref>
        </x14:dataValidation>
        <x14:dataValidation type="list" showInputMessage="1" showErrorMessage="1" xr:uid="{00000000-0002-0000-0100-000001000000}">
          <x14:formula1>
            <xm:f>'Drop Downs (Hidden Tab)'!$I$8:$I$9</xm:f>
          </x14:formula1>
          <xm:sqref>G12</xm:sqref>
        </x14:dataValidation>
        <x14:dataValidation type="list" allowBlank="1" showInputMessage="1" showErrorMessage="1" xr:uid="{00000000-0002-0000-0100-000002000000}">
          <x14:formula1>
            <xm:f>'Pairings Table'!$A$29:$A$38</xm:f>
          </x14:formula1>
          <xm:sqref>G11:H11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23"/>
  <sheetViews>
    <sheetView workbookViewId="0">
      <selection activeCell="E9" sqref="E9:E10"/>
    </sheetView>
  </sheetViews>
  <sheetFormatPr defaultRowHeight="15" x14ac:dyDescent="0.25"/>
  <cols>
    <col min="2" max="2" width="29.85546875" bestFit="1" customWidth="1"/>
  </cols>
  <sheetData>
    <row r="2" spans="2:2" x14ac:dyDescent="0.25">
      <c r="B2" s="65" t="s">
        <v>101</v>
      </c>
    </row>
    <row r="3" spans="2:2" x14ac:dyDescent="0.25">
      <c r="B3" s="66" t="s">
        <v>96</v>
      </c>
    </row>
    <row r="4" spans="2:2" x14ac:dyDescent="0.25">
      <c r="B4" s="66" t="s">
        <v>58</v>
      </c>
    </row>
    <row r="5" spans="2:2" x14ac:dyDescent="0.25">
      <c r="B5" s="66" t="s">
        <v>59</v>
      </c>
    </row>
    <row r="6" spans="2:2" x14ac:dyDescent="0.25">
      <c r="B6" s="66" t="s">
        <v>60</v>
      </c>
    </row>
    <row r="7" spans="2:2" x14ac:dyDescent="0.25">
      <c r="B7" s="66" t="s">
        <v>61</v>
      </c>
    </row>
    <row r="8" spans="2:2" x14ac:dyDescent="0.25">
      <c r="B8" s="66" t="s">
        <v>62</v>
      </c>
    </row>
    <row r="9" spans="2:2" x14ac:dyDescent="0.25">
      <c r="B9" s="66" t="s">
        <v>63</v>
      </c>
    </row>
    <row r="10" spans="2:2" x14ac:dyDescent="0.25">
      <c r="B10" s="66" t="s">
        <v>64</v>
      </c>
    </row>
    <row r="11" spans="2:2" x14ac:dyDescent="0.25">
      <c r="B11" s="66" t="s">
        <v>16</v>
      </c>
    </row>
    <row r="12" spans="2:2" x14ac:dyDescent="0.25">
      <c r="B12" s="66" t="s">
        <v>65</v>
      </c>
    </row>
    <row r="13" spans="2:2" x14ac:dyDescent="0.25">
      <c r="B13" s="66" t="s">
        <v>17</v>
      </c>
    </row>
    <row r="14" spans="2:2" x14ac:dyDescent="0.25">
      <c r="B14" s="66" t="s">
        <v>66</v>
      </c>
    </row>
    <row r="15" spans="2:2" x14ac:dyDescent="0.25">
      <c r="B15" s="66" t="s">
        <v>67</v>
      </c>
    </row>
    <row r="16" spans="2:2" x14ac:dyDescent="0.25">
      <c r="B16" s="66" t="s">
        <v>20</v>
      </c>
    </row>
    <row r="17" spans="2:2" x14ac:dyDescent="0.25">
      <c r="B17" s="66" t="s">
        <v>68</v>
      </c>
    </row>
    <row r="18" spans="2:2" x14ac:dyDescent="0.25">
      <c r="B18" s="66" t="s">
        <v>14</v>
      </c>
    </row>
    <row r="19" spans="2:2" x14ac:dyDescent="0.25">
      <c r="B19" s="66" t="s">
        <v>69</v>
      </c>
    </row>
    <row r="20" spans="2:2" x14ac:dyDescent="0.25">
      <c r="B20" s="66" t="s">
        <v>10</v>
      </c>
    </row>
    <row r="21" spans="2:2" x14ac:dyDescent="0.25">
      <c r="B21" s="66" t="s">
        <v>70</v>
      </c>
    </row>
    <row r="22" spans="2:2" x14ac:dyDescent="0.25">
      <c r="B22" s="66" t="s">
        <v>97</v>
      </c>
    </row>
    <row r="23" spans="2:2" x14ac:dyDescent="0.25">
      <c r="B23" s="66"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V18"/>
  <sheetViews>
    <sheetView zoomScale="84" zoomScaleNormal="84" workbookViewId="0">
      <selection activeCell="B2" sqref="B2:V18"/>
    </sheetView>
  </sheetViews>
  <sheetFormatPr defaultRowHeight="15" x14ac:dyDescent="0.25"/>
  <cols>
    <col min="1" max="1" width="2.140625" style="67" customWidth="1"/>
    <col min="2" max="16384" width="9.140625" style="67"/>
  </cols>
  <sheetData>
    <row r="2" spans="2:22" ht="15" customHeight="1" x14ac:dyDescent="0.25">
      <c r="B2" s="121" t="s">
        <v>114</v>
      </c>
      <c r="C2" s="122"/>
      <c r="D2" s="122"/>
      <c r="E2" s="122"/>
      <c r="F2" s="122"/>
      <c r="G2" s="122"/>
      <c r="H2" s="122"/>
      <c r="I2" s="122"/>
      <c r="J2" s="122"/>
      <c r="K2" s="122"/>
      <c r="L2" s="122"/>
      <c r="M2" s="122"/>
      <c r="N2" s="122"/>
      <c r="O2" s="122"/>
      <c r="P2" s="122"/>
      <c r="Q2" s="122"/>
      <c r="R2" s="122"/>
      <c r="S2" s="122"/>
      <c r="T2" s="122"/>
      <c r="U2" s="122"/>
      <c r="V2" s="123"/>
    </row>
    <row r="3" spans="2:22" x14ac:dyDescent="0.25">
      <c r="B3" s="124"/>
      <c r="C3" s="125"/>
      <c r="D3" s="125"/>
      <c r="E3" s="125"/>
      <c r="F3" s="125"/>
      <c r="G3" s="125"/>
      <c r="H3" s="125"/>
      <c r="I3" s="125"/>
      <c r="J3" s="125"/>
      <c r="K3" s="125"/>
      <c r="L3" s="125"/>
      <c r="M3" s="125"/>
      <c r="N3" s="125"/>
      <c r="O3" s="125"/>
      <c r="P3" s="125"/>
      <c r="Q3" s="125"/>
      <c r="R3" s="125"/>
      <c r="S3" s="125"/>
      <c r="T3" s="125"/>
      <c r="U3" s="125"/>
      <c r="V3" s="126"/>
    </row>
    <row r="4" spans="2:22" x14ac:dyDescent="0.25">
      <c r="B4" s="124"/>
      <c r="C4" s="125"/>
      <c r="D4" s="125"/>
      <c r="E4" s="125"/>
      <c r="F4" s="125"/>
      <c r="G4" s="125"/>
      <c r="H4" s="125"/>
      <c r="I4" s="125"/>
      <c r="J4" s="125"/>
      <c r="K4" s="125"/>
      <c r="L4" s="125"/>
      <c r="M4" s="125"/>
      <c r="N4" s="125"/>
      <c r="O4" s="125"/>
      <c r="P4" s="125"/>
      <c r="Q4" s="125"/>
      <c r="R4" s="125"/>
      <c r="S4" s="125"/>
      <c r="T4" s="125"/>
      <c r="U4" s="125"/>
      <c r="V4" s="126"/>
    </row>
    <row r="5" spans="2:22" x14ac:dyDescent="0.25">
      <c r="B5" s="124"/>
      <c r="C5" s="125"/>
      <c r="D5" s="125"/>
      <c r="E5" s="125"/>
      <c r="F5" s="125"/>
      <c r="G5" s="125"/>
      <c r="H5" s="125"/>
      <c r="I5" s="125"/>
      <c r="J5" s="125"/>
      <c r="K5" s="125"/>
      <c r="L5" s="125"/>
      <c r="M5" s="125"/>
      <c r="N5" s="125"/>
      <c r="O5" s="125"/>
      <c r="P5" s="125"/>
      <c r="Q5" s="125"/>
      <c r="R5" s="125"/>
      <c r="S5" s="125"/>
      <c r="T5" s="125"/>
      <c r="U5" s="125"/>
      <c r="V5" s="126"/>
    </row>
    <row r="6" spans="2:22" x14ac:dyDescent="0.25">
      <c r="B6" s="124"/>
      <c r="C6" s="125"/>
      <c r="D6" s="125"/>
      <c r="E6" s="125"/>
      <c r="F6" s="125"/>
      <c r="G6" s="125"/>
      <c r="H6" s="125"/>
      <c r="I6" s="125"/>
      <c r="J6" s="125"/>
      <c r="K6" s="125"/>
      <c r="L6" s="125"/>
      <c r="M6" s="125"/>
      <c r="N6" s="125"/>
      <c r="O6" s="125"/>
      <c r="P6" s="125"/>
      <c r="Q6" s="125"/>
      <c r="R6" s="125"/>
      <c r="S6" s="125"/>
      <c r="T6" s="125"/>
      <c r="U6" s="125"/>
      <c r="V6" s="126"/>
    </row>
    <row r="7" spans="2:22" x14ac:dyDescent="0.25">
      <c r="B7" s="124"/>
      <c r="C7" s="125"/>
      <c r="D7" s="125"/>
      <c r="E7" s="125"/>
      <c r="F7" s="125"/>
      <c r="G7" s="125"/>
      <c r="H7" s="125"/>
      <c r="I7" s="125"/>
      <c r="J7" s="125"/>
      <c r="K7" s="125"/>
      <c r="L7" s="125"/>
      <c r="M7" s="125"/>
      <c r="N7" s="125"/>
      <c r="O7" s="125"/>
      <c r="P7" s="125"/>
      <c r="Q7" s="125"/>
      <c r="R7" s="125"/>
      <c r="S7" s="125"/>
      <c r="T7" s="125"/>
      <c r="U7" s="125"/>
      <c r="V7" s="126"/>
    </row>
    <row r="8" spans="2:22" x14ac:dyDescent="0.25">
      <c r="B8" s="124"/>
      <c r="C8" s="125"/>
      <c r="D8" s="125"/>
      <c r="E8" s="125"/>
      <c r="F8" s="125"/>
      <c r="G8" s="125"/>
      <c r="H8" s="125"/>
      <c r="I8" s="125"/>
      <c r="J8" s="125"/>
      <c r="K8" s="125"/>
      <c r="L8" s="125"/>
      <c r="M8" s="125"/>
      <c r="N8" s="125"/>
      <c r="O8" s="125"/>
      <c r="P8" s="125"/>
      <c r="Q8" s="125"/>
      <c r="R8" s="125"/>
      <c r="S8" s="125"/>
      <c r="T8" s="125"/>
      <c r="U8" s="125"/>
      <c r="V8" s="126"/>
    </row>
    <row r="9" spans="2:22" x14ac:dyDescent="0.25">
      <c r="B9" s="124"/>
      <c r="C9" s="125"/>
      <c r="D9" s="125"/>
      <c r="E9" s="125"/>
      <c r="F9" s="125"/>
      <c r="G9" s="125"/>
      <c r="H9" s="125"/>
      <c r="I9" s="125"/>
      <c r="J9" s="125"/>
      <c r="K9" s="125"/>
      <c r="L9" s="125"/>
      <c r="M9" s="125"/>
      <c r="N9" s="125"/>
      <c r="O9" s="125"/>
      <c r="P9" s="125"/>
      <c r="Q9" s="125"/>
      <c r="R9" s="125"/>
      <c r="S9" s="125"/>
      <c r="T9" s="125"/>
      <c r="U9" s="125"/>
      <c r="V9" s="126"/>
    </row>
    <row r="10" spans="2:22" x14ac:dyDescent="0.25">
      <c r="B10" s="124"/>
      <c r="C10" s="125"/>
      <c r="D10" s="125"/>
      <c r="E10" s="125"/>
      <c r="F10" s="125"/>
      <c r="G10" s="125"/>
      <c r="H10" s="125"/>
      <c r="I10" s="125"/>
      <c r="J10" s="125"/>
      <c r="K10" s="125"/>
      <c r="L10" s="125"/>
      <c r="M10" s="125"/>
      <c r="N10" s="125"/>
      <c r="O10" s="125"/>
      <c r="P10" s="125"/>
      <c r="Q10" s="125"/>
      <c r="R10" s="125"/>
      <c r="S10" s="125"/>
      <c r="T10" s="125"/>
      <c r="U10" s="125"/>
      <c r="V10" s="126"/>
    </row>
    <row r="11" spans="2:22" x14ac:dyDescent="0.25">
      <c r="B11" s="124"/>
      <c r="C11" s="125"/>
      <c r="D11" s="125"/>
      <c r="E11" s="125"/>
      <c r="F11" s="125"/>
      <c r="G11" s="125"/>
      <c r="H11" s="125"/>
      <c r="I11" s="125"/>
      <c r="J11" s="125"/>
      <c r="K11" s="125"/>
      <c r="L11" s="125"/>
      <c r="M11" s="125"/>
      <c r="N11" s="125"/>
      <c r="O11" s="125"/>
      <c r="P11" s="125"/>
      <c r="Q11" s="125"/>
      <c r="R11" s="125"/>
      <c r="S11" s="125"/>
      <c r="T11" s="125"/>
      <c r="U11" s="125"/>
      <c r="V11" s="126"/>
    </row>
    <row r="12" spans="2:22" x14ac:dyDescent="0.25">
      <c r="B12" s="124"/>
      <c r="C12" s="125"/>
      <c r="D12" s="125"/>
      <c r="E12" s="125"/>
      <c r="F12" s="125"/>
      <c r="G12" s="125"/>
      <c r="H12" s="125"/>
      <c r="I12" s="125"/>
      <c r="J12" s="125"/>
      <c r="K12" s="125"/>
      <c r="L12" s="125"/>
      <c r="M12" s="125"/>
      <c r="N12" s="125"/>
      <c r="O12" s="125"/>
      <c r="P12" s="125"/>
      <c r="Q12" s="125"/>
      <c r="R12" s="125"/>
      <c r="S12" s="125"/>
      <c r="T12" s="125"/>
      <c r="U12" s="125"/>
      <c r="V12" s="126"/>
    </row>
    <row r="13" spans="2:22" x14ac:dyDescent="0.25">
      <c r="B13" s="124"/>
      <c r="C13" s="125"/>
      <c r="D13" s="125"/>
      <c r="E13" s="125"/>
      <c r="F13" s="125"/>
      <c r="G13" s="125"/>
      <c r="H13" s="125"/>
      <c r="I13" s="125"/>
      <c r="J13" s="125"/>
      <c r="K13" s="125"/>
      <c r="L13" s="125"/>
      <c r="M13" s="125"/>
      <c r="N13" s="125"/>
      <c r="O13" s="125"/>
      <c r="P13" s="125"/>
      <c r="Q13" s="125"/>
      <c r="R13" s="125"/>
      <c r="S13" s="125"/>
      <c r="T13" s="125"/>
      <c r="U13" s="125"/>
      <c r="V13" s="126"/>
    </row>
    <row r="14" spans="2:22" x14ac:dyDescent="0.25">
      <c r="B14" s="124"/>
      <c r="C14" s="125"/>
      <c r="D14" s="125"/>
      <c r="E14" s="125"/>
      <c r="F14" s="125"/>
      <c r="G14" s="125"/>
      <c r="H14" s="125"/>
      <c r="I14" s="125"/>
      <c r="J14" s="125"/>
      <c r="K14" s="125"/>
      <c r="L14" s="125"/>
      <c r="M14" s="125"/>
      <c r="N14" s="125"/>
      <c r="O14" s="125"/>
      <c r="P14" s="125"/>
      <c r="Q14" s="125"/>
      <c r="R14" s="125"/>
      <c r="S14" s="125"/>
      <c r="T14" s="125"/>
      <c r="U14" s="125"/>
      <c r="V14" s="126"/>
    </row>
    <row r="15" spans="2:22" x14ac:dyDescent="0.25">
      <c r="B15" s="124"/>
      <c r="C15" s="125"/>
      <c r="D15" s="125"/>
      <c r="E15" s="125"/>
      <c r="F15" s="125"/>
      <c r="G15" s="125"/>
      <c r="H15" s="125"/>
      <c r="I15" s="125"/>
      <c r="J15" s="125"/>
      <c r="K15" s="125"/>
      <c r="L15" s="125"/>
      <c r="M15" s="125"/>
      <c r="N15" s="125"/>
      <c r="O15" s="125"/>
      <c r="P15" s="125"/>
      <c r="Q15" s="125"/>
      <c r="R15" s="125"/>
      <c r="S15" s="125"/>
      <c r="T15" s="125"/>
      <c r="U15" s="125"/>
      <c r="V15" s="126"/>
    </row>
    <row r="16" spans="2:22" x14ac:dyDescent="0.25">
      <c r="B16" s="124"/>
      <c r="C16" s="125"/>
      <c r="D16" s="125"/>
      <c r="E16" s="125"/>
      <c r="F16" s="125"/>
      <c r="G16" s="125"/>
      <c r="H16" s="125"/>
      <c r="I16" s="125"/>
      <c r="J16" s="125"/>
      <c r="K16" s="125"/>
      <c r="L16" s="125"/>
      <c r="M16" s="125"/>
      <c r="N16" s="125"/>
      <c r="O16" s="125"/>
      <c r="P16" s="125"/>
      <c r="Q16" s="125"/>
      <c r="R16" s="125"/>
      <c r="S16" s="125"/>
      <c r="T16" s="125"/>
      <c r="U16" s="125"/>
      <c r="V16" s="126"/>
    </row>
    <row r="17" spans="2:22" x14ac:dyDescent="0.25">
      <c r="B17" s="124"/>
      <c r="C17" s="125"/>
      <c r="D17" s="125"/>
      <c r="E17" s="125"/>
      <c r="F17" s="125"/>
      <c r="G17" s="125"/>
      <c r="H17" s="125"/>
      <c r="I17" s="125"/>
      <c r="J17" s="125"/>
      <c r="K17" s="125"/>
      <c r="L17" s="125"/>
      <c r="M17" s="125"/>
      <c r="N17" s="125"/>
      <c r="O17" s="125"/>
      <c r="P17" s="125"/>
      <c r="Q17" s="125"/>
      <c r="R17" s="125"/>
      <c r="S17" s="125"/>
      <c r="T17" s="125"/>
      <c r="U17" s="125"/>
      <c r="V17" s="126"/>
    </row>
    <row r="18" spans="2:22" ht="50.25" customHeight="1" x14ac:dyDescent="0.25">
      <c r="B18" s="127"/>
      <c r="C18" s="128"/>
      <c r="D18" s="128"/>
      <c r="E18" s="128"/>
      <c r="F18" s="128"/>
      <c r="G18" s="128"/>
      <c r="H18" s="128"/>
      <c r="I18" s="128"/>
      <c r="J18" s="128"/>
      <c r="K18" s="128"/>
      <c r="L18" s="128"/>
      <c r="M18" s="128"/>
      <c r="N18" s="128"/>
      <c r="O18" s="128"/>
      <c r="P18" s="128"/>
      <c r="Q18" s="128"/>
      <c r="R18" s="128"/>
      <c r="S18" s="128"/>
      <c r="T18" s="128"/>
      <c r="U18" s="128"/>
      <c r="V18" s="129"/>
    </row>
  </sheetData>
  <mergeCells count="1">
    <mergeCell ref="B2:V18"/>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W62"/>
  <sheetViews>
    <sheetView workbookViewId="0">
      <selection activeCell="D15" sqref="D15"/>
    </sheetView>
  </sheetViews>
  <sheetFormatPr defaultRowHeight="15" x14ac:dyDescent="0.25"/>
  <cols>
    <col min="1" max="1" width="34" customWidth="1"/>
    <col min="2" max="2" width="11.140625" customWidth="1"/>
    <col min="3" max="3" width="10.140625" customWidth="1"/>
    <col min="4" max="4" width="11.140625" customWidth="1"/>
    <col min="5" max="5" width="12.140625" customWidth="1"/>
    <col min="6" max="7" width="11.140625" customWidth="1"/>
    <col min="8" max="9" width="13.85546875" customWidth="1"/>
    <col min="10" max="10" width="19.7109375" customWidth="1"/>
    <col min="11" max="11" width="11.140625" customWidth="1"/>
    <col min="13" max="13" width="25.28515625" customWidth="1"/>
    <col min="14" max="14" width="26.5703125" customWidth="1"/>
    <col min="15" max="15" width="34" customWidth="1"/>
    <col min="16" max="16" width="31.85546875" customWidth="1"/>
    <col min="17" max="17" width="29.7109375" customWidth="1"/>
    <col min="18" max="18" width="27.5703125" customWidth="1"/>
    <col min="19" max="19" width="30" customWidth="1"/>
    <col min="20" max="20" width="17.7109375" customWidth="1"/>
    <col min="21" max="21" width="25.5703125" customWidth="1"/>
    <col min="22" max="22" width="24.7109375" customWidth="1"/>
    <col min="23" max="23" width="10.140625" customWidth="1"/>
  </cols>
  <sheetData>
    <row r="1" spans="1:23" x14ac:dyDescent="0.25">
      <c r="B1" t="s">
        <v>74</v>
      </c>
      <c r="C1" t="s">
        <v>56</v>
      </c>
      <c r="D1" t="s">
        <v>15</v>
      </c>
      <c r="E1" t="s">
        <v>3</v>
      </c>
      <c r="F1" t="s">
        <v>22</v>
      </c>
      <c r="G1" t="s">
        <v>115</v>
      </c>
      <c r="H1" t="s">
        <v>57</v>
      </c>
      <c r="I1" s="86" t="s">
        <v>125</v>
      </c>
      <c r="J1" t="s">
        <v>95</v>
      </c>
      <c r="K1" t="s">
        <v>5</v>
      </c>
      <c r="N1" t="s">
        <v>74</v>
      </c>
      <c r="O1" t="s">
        <v>56</v>
      </c>
      <c r="P1" t="s">
        <v>15</v>
      </c>
      <c r="Q1" t="s">
        <v>3</v>
      </c>
      <c r="R1" t="s">
        <v>22</v>
      </c>
      <c r="S1" t="s">
        <v>99</v>
      </c>
      <c r="T1" t="s">
        <v>57</v>
      </c>
      <c r="U1" s="88" t="s">
        <v>125</v>
      </c>
      <c r="V1" t="s">
        <v>95</v>
      </c>
      <c r="W1" t="s">
        <v>5</v>
      </c>
    </row>
    <row r="2" spans="1:23" ht="30" x14ac:dyDescent="0.25">
      <c r="A2" s="15" t="s">
        <v>96</v>
      </c>
      <c r="B2" s="90">
        <v>28066110</v>
      </c>
      <c r="C2" s="90"/>
      <c r="D2" s="90"/>
      <c r="E2" s="90">
        <v>98956547</v>
      </c>
      <c r="F2" s="90"/>
      <c r="G2" s="90"/>
      <c r="H2" s="90"/>
      <c r="I2" s="90"/>
      <c r="J2" s="90"/>
      <c r="K2" s="89"/>
      <c r="M2" s="15" t="s">
        <v>76</v>
      </c>
      <c r="N2" s="20" t="str">
        <f>IF(B2&gt;0,$A2,"")</f>
        <v>Brookdale Hospital</v>
      </c>
      <c r="O2" s="20" t="str">
        <f>IF(C4&gt;0,$A4,"")</f>
        <v>Lewis County General Hospital</v>
      </c>
      <c r="P2" s="20" t="str">
        <f t="shared" ref="P2:P8" si="0">IF(D9&gt;0,$A9,"")</f>
        <v>Interfaith Medical Center</v>
      </c>
      <c r="Q2" s="20" t="s">
        <v>96</v>
      </c>
      <c r="R2" s="20" t="str">
        <f>IF(F17&gt;0,$A17,"")</f>
        <v>Montefiore - New Rochelle</v>
      </c>
      <c r="S2" s="20" t="str">
        <f>IF(G19&gt;0,$A19,"")</f>
        <v>Rome Memorial Hospital</v>
      </c>
      <c r="T2" s="20" t="str">
        <f>IF(H21&gt;0,$A21,"")</f>
        <v>St. Luke's Cornwall</v>
      </c>
      <c r="U2" s="84" t="s">
        <v>97</v>
      </c>
      <c r="V2" s="85" t="s">
        <v>98</v>
      </c>
      <c r="W2" s="85" t="s">
        <v>98</v>
      </c>
    </row>
    <row r="3" spans="1:23" x14ac:dyDescent="0.25">
      <c r="A3" s="15" t="s">
        <v>58</v>
      </c>
      <c r="B3" s="90">
        <v>7547852</v>
      </c>
      <c r="C3" s="90"/>
      <c r="D3" s="90"/>
      <c r="E3" s="90"/>
      <c r="F3" s="90"/>
      <c r="G3" s="90"/>
      <c r="H3" s="90"/>
      <c r="I3" s="90"/>
      <c r="J3" s="90"/>
      <c r="K3" s="89"/>
      <c r="M3" s="15" t="s">
        <v>58</v>
      </c>
      <c r="N3" s="20" t="str">
        <f t="shared" ref="N3" si="1">IF(B3&gt;0,$A3,"")</f>
        <v>St. Joseph's Hospital</v>
      </c>
      <c r="O3" s="20" t="str">
        <f>IF(C5&gt;0,$A5,"")</f>
        <v>Orleans Community Hospital</v>
      </c>
      <c r="P3" s="20" t="str">
        <f t="shared" si="0"/>
        <v>Kingsbrook Jewish Medical Center</v>
      </c>
      <c r="Q3" s="20"/>
      <c r="R3" s="20" t="str">
        <f>IF(F18&gt;0,$A18,"")</f>
        <v>Health Alliance (Benedictine)</v>
      </c>
      <c r="S3" s="20" t="str">
        <f>IF(G20&gt;0,$A20,"")</f>
        <v>Wyckoff Heights Medical Center</v>
      </c>
      <c r="T3" s="20"/>
      <c r="U3" t="s">
        <v>116</v>
      </c>
    </row>
    <row r="4" spans="1:23" x14ac:dyDescent="0.25">
      <c r="A4" s="15" t="s">
        <v>59</v>
      </c>
      <c r="B4" s="90"/>
      <c r="C4" s="90">
        <v>1419103</v>
      </c>
      <c r="D4" s="90"/>
      <c r="E4" s="90"/>
      <c r="F4" s="90"/>
      <c r="G4" s="90"/>
      <c r="H4" s="90"/>
      <c r="I4" s="90"/>
      <c r="J4" s="90"/>
      <c r="K4" s="89"/>
      <c r="M4" s="15" t="s">
        <v>59</v>
      </c>
      <c r="N4" s="20"/>
      <c r="O4" s="20" t="str">
        <f>IF(C6&gt;0,$A6,"")</f>
        <v>St. James Mercy Hospital</v>
      </c>
      <c r="P4" s="20" t="str">
        <f t="shared" si="0"/>
        <v>Montefiore - Mount Vernon</v>
      </c>
      <c r="Q4" s="20"/>
      <c r="R4" s="20"/>
      <c r="S4" s="20"/>
      <c r="T4" s="20"/>
    </row>
    <row r="5" spans="1:23" x14ac:dyDescent="0.25">
      <c r="A5" s="15" t="s">
        <v>60</v>
      </c>
      <c r="B5" s="90"/>
      <c r="C5" s="90">
        <v>3500374</v>
      </c>
      <c r="D5" s="90"/>
      <c r="E5" s="90"/>
      <c r="F5" s="90"/>
      <c r="G5" s="90"/>
      <c r="H5" s="90"/>
      <c r="I5" s="90"/>
      <c r="J5" s="90"/>
      <c r="K5" s="89"/>
      <c r="M5" s="15" t="s">
        <v>60</v>
      </c>
      <c r="N5" s="20"/>
      <c r="O5" s="20" t="str">
        <f>IF(C7&gt;0,$A7,"")</f>
        <v>Wyoming County Community Health</v>
      </c>
      <c r="P5" s="20" t="str">
        <f t="shared" si="0"/>
        <v>Nyack Hospital</v>
      </c>
      <c r="Q5" s="20"/>
      <c r="R5" s="20"/>
      <c r="S5" s="20"/>
      <c r="T5" s="20"/>
    </row>
    <row r="6" spans="1:23" x14ac:dyDescent="0.25">
      <c r="A6" s="15" t="s">
        <v>61</v>
      </c>
      <c r="B6" s="90"/>
      <c r="C6" s="90">
        <v>2589539</v>
      </c>
      <c r="D6" s="90"/>
      <c r="E6" s="90"/>
      <c r="F6" s="90"/>
      <c r="G6" s="90"/>
      <c r="H6" s="90"/>
      <c r="I6" s="90"/>
      <c r="J6" s="90"/>
      <c r="K6" s="89"/>
      <c r="M6" s="15" t="s">
        <v>61</v>
      </c>
      <c r="N6" s="20"/>
      <c r="O6" s="20" t="str">
        <f>IF(C8&gt;0,$A8,"")</f>
        <v>A.O. Fox Memorial Hospital</v>
      </c>
      <c r="P6" s="20" t="str">
        <f t="shared" si="0"/>
        <v>St. John's Episcopal</v>
      </c>
      <c r="Q6" s="20"/>
      <c r="R6" s="20"/>
      <c r="S6" s="20"/>
      <c r="T6" s="20"/>
    </row>
    <row r="7" spans="1:23" ht="22.5" x14ac:dyDescent="0.25">
      <c r="A7" s="15" t="s">
        <v>62</v>
      </c>
      <c r="B7" s="90"/>
      <c r="C7" s="90">
        <v>1423143</v>
      </c>
      <c r="D7" s="90"/>
      <c r="E7" s="90"/>
      <c r="F7" s="90"/>
      <c r="G7" s="90"/>
      <c r="H7" s="90"/>
      <c r="I7" s="90"/>
      <c r="J7" s="90"/>
      <c r="K7" s="89"/>
      <c r="M7" s="15" t="s">
        <v>62</v>
      </c>
      <c r="N7" s="20"/>
      <c r="P7" s="20" t="str">
        <f t="shared" si="0"/>
        <v>Bon Secours Charity Health</v>
      </c>
      <c r="Q7" s="20"/>
      <c r="R7" s="20"/>
      <c r="S7" s="20"/>
      <c r="T7" s="20"/>
    </row>
    <row r="8" spans="1:23" x14ac:dyDescent="0.25">
      <c r="A8" s="15" t="s">
        <v>63</v>
      </c>
      <c r="B8" s="90"/>
      <c r="C8" s="90">
        <v>1183474</v>
      </c>
      <c r="D8" s="90"/>
      <c r="E8" s="90"/>
      <c r="F8" s="90"/>
      <c r="G8" s="90"/>
      <c r="H8" s="90"/>
      <c r="I8" s="90"/>
      <c r="J8" s="90"/>
      <c r="K8" s="89"/>
      <c r="M8" s="15" t="s">
        <v>63</v>
      </c>
      <c r="N8" s="20"/>
      <c r="P8" s="20" t="str">
        <f t="shared" si="0"/>
        <v>Good Samaritan Hospital Suffern</v>
      </c>
      <c r="Q8" s="20"/>
      <c r="R8" s="20"/>
      <c r="S8" s="20"/>
      <c r="T8" s="20"/>
    </row>
    <row r="9" spans="1:23" x14ac:dyDescent="0.25">
      <c r="A9" s="15" t="s">
        <v>64</v>
      </c>
      <c r="B9" s="90"/>
      <c r="C9" s="90"/>
      <c r="D9" s="90">
        <v>45365234</v>
      </c>
      <c r="E9" s="90"/>
      <c r="F9" s="90"/>
      <c r="G9" s="90"/>
      <c r="H9" s="90"/>
      <c r="I9" s="90"/>
      <c r="J9" s="90"/>
      <c r="K9" s="89"/>
      <c r="M9" s="15" t="s">
        <v>64</v>
      </c>
      <c r="N9" s="20"/>
      <c r="O9" s="20"/>
      <c r="P9" t="s">
        <v>116</v>
      </c>
      <c r="Q9" s="20"/>
      <c r="R9" s="20"/>
      <c r="S9" s="20"/>
      <c r="T9" s="20"/>
    </row>
    <row r="10" spans="1:23" x14ac:dyDescent="0.25">
      <c r="A10" s="15" t="s">
        <v>16</v>
      </c>
      <c r="B10" s="90"/>
      <c r="C10" s="90"/>
      <c r="D10" s="90">
        <v>54438281</v>
      </c>
      <c r="E10" s="90"/>
      <c r="F10" s="90"/>
      <c r="G10" s="90"/>
      <c r="H10" s="90"/>
      <c r="I10" s="90"/>
      <c r="J10" s="90"/>
      <c r="K10" s="89"/>
      <c r="M10" s="15" t="s">
        <v>16</v>
      </c>
      <c r="N10" s="20"/>
      <c r="O10" s="20"/>
      <c r="Q10" s="20"/>
      <c r="R10" s="20"/>
      <c r="S10" s="20"/>
      <c r="T10" s="20"/>
    </row>
    <row r="11" spans="1:23" x14ac:dyDescent="0.25">
      <c r="A11" s="15" t="s">
        <v>65</v>
      </c>
      <c r="B11" s="90"/>
      <c r="C11" s="90"/>
      <c r="D11" s="90">
        <v>17601711</v>
      </c>
      <c r="E11" s="89"/>
      <c r="F11" s="90"/>
      <c r="G11" s="90"/>
      <c r="H11" s="90"/>
      <c r="I11" s="90"/>
      <c r="J11" s="90"/>
      <c r="K11" s="89"/>
      <c r="M11" s="15" t="s">
        <v>65</v>
      </c>
      <c r="N11" s="20"/>
      <c r="O11" s="20"/>
      <c r="Q11" s="20"/>
      <c r="R11" s="20"/>
      <c r="S11" s="20"/>
      <c r="T11" s="20"/>
    </row>
    <row r="12" spans="1:23" x14ac:dyDescent="0.25">
      <c r="A12" s="15" t="s">
        <v>17</v>
      </c>
      <c r="B12" s="90"/>
      <c r="C12" s="90"/>
      <c r="D12" s="90">
        <v>16068310</v>
      </c>
      <c r="E12" s="89"/>
      <c r="F12" s="90"/>
      <c r="G12" s="90"/>
      <c r="H12" s="90"/>
      <c r="I12" s="90"/>
      <c r="J12" s="90"/>
      <c r="K12" s="89"/>
      <c r="M12" s="15" t="s">
        <v>17</v>
      </c>
      <c r="N12" s="20"/>
      <c r="O12" s="20"/>
      <c r="Q12" s="20"/>
      <c r="R12" s="20"/>
      <c r="S12" s="20"/>
      <c r="T12" s="20"/>
    </row>
    <row r="13" spans="1:23" x14ac:dyDescent="0.25">
      <c r="A13" s="15" t="s">
        <v>66</v>
      </c>
      <c r="B13" s="90"/>
      <c r="C13" s="90"/>
      <c r="D13" s="90">
        <v>37199492</v>
      </c>
      <c r="E13" s="90"/>
      <c r="F13" s="89"/>
      <c r="G13" s="90"/>
      <c r="H13" s="90"/>
      <c r="I13" s="90"/>
      <c r="J13" s="90"/>
      <c r="K13" s="89"/>
      <c r="M13" s="15" t="s">
        <v>66</v>
      </c>
      <c r="N13" s="20"/>
      <c r="O13" s="20"/>
      <c r="Q13" s="20"/>
      <c r="R13" s="20"/>
      <c r="S13" s="20"/>
      <c r="T13" s="20"/>
    </row>
    <row r="14" spans="1:23" x14ac:dyDescent="0.25">
      <c r="A14" s="15" t="s">
        <v>67</v>
      </c>
      <c r="B14" s="90"/>
      <c r="C14" s="90"/>
      <c r="D14" s="90">
        <v>3811748</v>
      </c>
      <c r="E14" s="90"/>
      <c r="F14" s="89"/>
      <c r="G14" s="90"/>
      <c r="H14" s="90"/>
      <c r="I14" s="90"/>
      <c r="J14" s="90"/>
      <c r="K14" s="89"/>
      <c r="M14" s="15" t="s">
        <v>67</v>
      </c>
      <c r="N14" s="20"/>
      <c r="O14" s="20"/>
      <c r="Q14" s="20"/>
      <c r="R14" s="20"/>
      <c r="S14" s="20"/>
      <c r="T14" s="20"/>
    </row>
    <row r="15" spans="1:23" x14ac:dyDescent="0.25">
      <c r="A15" s="15" t="s">
        <v>20</v>
      </c>
      <c r="B15" s="90"/>
      <c r="C15" s="90"/>
      <c r="D15" s="90">
        <v>6351133</v>
      </c>
      <c r="E15" s="90"/>
      <c r="F15" s="90"/>
      <c r="G15" s="90"/>
      <c r="H15" s="90"/>
      <c r="I15" s="90"/>
      <c r="J15" s="90"/>
      <c r="K15" s="89"/>
      <c r="M15" s="15" t="s">
        <v>20</v>
      </c>
      <c r="N15" s="20"/>
      <c r="O15" s="20"/>
      <c r="Q15" s="20"/>
      <c r="R15" s="20"/>
      <c r="S15" s="20"/>
      <c r="T15" s="20"/>
    </row>
    <row r="16" spans="1:23" x14ac:dyDescent="0.25">
      <c r="A16" s="15" t="s">
        <v>116</v>
      </c>
      <c r="B16" s="90"/>
      <c r="C16" s="90"/>
      <c r="D16" s="90">
        <v>20036570</v>
      </c>
      <c r="E16" s="89"/>
      <c r="F16" s="90"/>
      <c r="G16" s="90"/>
      <c r="H16" s="90"/>
      <c r="I16" s="90">
        <v>35620570</v>
      </c>
      <c r="J16" s="90"/>
      <c r="K16" s="89"/>
      <c r="M16" s="15" t="s">
        <v>75</v>
      </c>
      <c r="N16" s="20"/>
      <c r="O16" s="20"/>
      <c r="P16" s="20"/>
      <c r="R16" s="20"/>
      <c r="S16" s="20"/>
      <c r="T16" s="20"/>
    </row>
    <row r="17" spans="1:20" x14ac:dyDescent="0.25">
      <c r="A17" s="15" t="s">
        <v>68</v>
      </c>
      <c r="B17" s="90"/>
      <c r="C17" s="90"/>
      <c r="D17" s="90"/>
      <c r="E17" s="90"/>
      <c r="F17" s="90">
        <v>16966598</v>
      </c>
      <c r="G17" s="90"/>
      <c r="H17" s="90"/>
      <c r="I17" s="90"/>
      <c r="J17" s="90"/>
      <c r="K17" s="89"/>
      <c r="M17" s="15" t="s">
        <v>68</v>
      </c>
      <c r="N17" s="20"/>
      <c r="O17" s="20"/>
      <c r="P17" s="20"/>
      <c r="Q17" s="20"/>
      <c r="S17" s="20"/>
      <c r="T17" s="20"/>
    </row>
    <row r="18" spans="1:20" x14ac:dyDescent="0.25">
      <c r="A18" s="15" t="s">
        <v>14</v>
      </c>
      <c r="B18" s="90"/>
      <c r="C18" s="90"/>
      <c r="D18" s="90"/>
      <c r="E18" s="90"/>
      <c r="F18" s="90">
        <v>8737914</v>
      </c>
      <c r="G18" s="90"/>
      <c r="H18" s="90"/>
      <c r="I18" s="90"/>
      <c r="J18" s="90"/>
      <c r="K18" s="89"/>
      <c r="M18" s="15" t="s">
        <v>14</v>
      </c>
      <c r="N18" s="20"/>
      <c r="O18" s="20"/>
      <c r="P18" s="20"/>
      <c r="Q18" s="20"/>
      <c r="S18" s="20"/>
      <c r="T18" s="20"/>
    </row>
    <row r="19" spans="1:20" x14ac:dyDescent="0.25">
      <c r="A19" s="15" t="s">
        <v>69</v>
      </c>
      <c r="B19" s="90"/>
      <c r="C19" s="90"/>
      <c r="D19" s="90"/>
      <c r="E19" s="90"/>
      <c r="F19" s="90"/>
      <c r="G19" s="90">
        <v>1402633</v>
      </c>
      <c r="H19" s="90"/>
      <c r="I19" s="90"/>
      <c r="J19" s="90"/>
      <c r="K19" s="89"/>
      <c r="M19" s="15" t="s">
        <v>69</v>
      </c>
      <c r="N19" s="20"/>
      <c r="O19" s="20"/>
      <c r="P19" s="20"/>
      <c r="Q19" s="20"/>
      <c r="R19" s="20"/>
      <c r="T19" s="20"/>
    </row>
    <row r="20" spans="1:20" x14ac:dyDescent="0.25">
      <c r="A20" s="15" t="s">
        <v>10</v>
      </c>
      <c r="B20" s="90"/>
      <c r="C20" s="90"/>
      <c r="D20" s="90"/>
      <c r="E20" s="90"/>
      <c r="F20" s="90"/>
      <c r="G20" s="90">
        <v>63511328</v>
      </c>
      <c r="H20" s="90"/>
      <c r="I20" s="90"/>
      <c r="J20" s="90"/>
      <c r="K20" s="89"/>
      <c r="M20" s="15" t="s">
        <v>10</v>
      </c>
      <c r="N20" s="20"/>
      <c r="O20" s="20"/>
      <c r="P20" s="20"/>
      <c r="Q20" s="20"/>
      <c r="R20" s="20"/>
      <c r="T20" s="20"/>
    </row>
    <row r="21" spans="1:20" x14ac:dyDescent="0.25">
      <c r="A21" s="15" t="s">
        <v>70</v>
      </c>
      <c r="B21" s="89"/>
      <c r="C21" s="89"/>
      <c r="D21" s="89"/>
      <c r="E21" s="89"/>
      <c r="F21" s="89"/>
      <c r="G21" s="89"/>
      <c r="H21" s="90">
        <v>17603950</v>
      </c>
      <c r="I21" s="90"/>
      <c r="J21" s="90"/>
      <c r="K21" s="90"/>
      <c r="M21" s="15" t="s">
        <v>70</v>
      </c>
      <c r="N21" s="20"/>
      <c r="O21" s="20"/>
      <c r="P21" s="20"/>
      <c r="Q21" s="20"/>
      <c r="R21" s="20"/>
      <c r="S21" s="20"/>
    </row>
    <row r="22" spans="1:20" x14ac:dyDescent="0.25">
      <c r="A22" s="15" t="s">
        <v>97</v>
      </c>
      <c r="B22" s="89"/>
      <c r="C22" s="89"/>
      <c r="D22" s="89"/>
      <c r="E22" s="89"/>
      <c r="F22" s="89"/>
      <c r="G22" s="89"/>
      <c r="H22" s="89"/>
      <c r="I22" s="90">
        <v>36292188</v>
      </c>
      <c r="J22" s="90"/>
      <c r="K22" s="90"/>
    </row>
    <row r="23" spans="1:20" x14ac:dyDescent="0.25">
      <c r="A23" t="s">
        <v>98</v>
      </c>
      <c r="B23" s="89"/>
      <c r="C23" s="89"/>
      <c r="D23" s="89"/>
      <c r="E23" s="89"/>
      <c r="F23" s="89"/>
      <c r="G23" s="89"/>
      <c r="H23" s="89"/>
      <c r="I23" s="90"/>
      <c r="J23" s="90">
        <v>54438281</v>
      </c>
      <c r="K23" s="90">
        <v>54438281</v>
      </c>
    </row>
    <row r="29" spans="1:20" x14ac:dyDescent="0.25">
      <c r="A29" t="s">
        <v>21</v>
      </c>
      <c r="B29">
        <v>2</v>
      </c>
    </row>
    <row r="30" spans="1:20" x14ac:dyDescent="0.25">
      <c r="A30" t="s">
        <v>95</v>
      </c>
      <c r="B30">
        <v>1</v>
      </c>
    </row>
    <row r="31" spans="1:20" x14ac:dyDescent="0.25">
      <c r="A31" s="87" t="s">
        <v>125</v>
      </c>
      <c r="B31">
        <v>2</v>
      </c>
    </row>
    <row r="32" spans="1:20" x14ac:dyDescent="0.25">
      <c r="A32" t="s">
        <v>56</v>
      </c>
      <c r="B32">
        <v>5</v>
      </c>
    </row>
    <row r="33" spans="1:2" x14ac:dyDescent="0.25">
      <c r="A33" t="s">
        <v>15</v>
      </c>
      <c r="B33">
        <v>8</v>
      </c>
    </row>
    <row r="34" spans="1:2" x14ac:dyDescent="0.25">
      <c r="A34" t="s">
        <v>3</v>
      </c>
      <c r="B34">
        <v>1</v>
      </c>
    </row>
    <row r="35" spans="1:2" x14ac:dyDescent="0.25">
      <c r="A35" t="s">
        <v>5</v>
      </c>
      <c r="B35">
        <v>1</v>
      </c>
    </row>
    <row r="36" spans="1:2" x14ac:dyDescent="0.25">
      <c r="A36" t="s">
        <v>22</v>
      </c>
      <c r="B36">
        <v>2</v>
      </c>
    </row>
    <row r="37" spans="1:2" x14ac:dyDescent="0.25">
      <c r="A37" t="s">
        <v>99</v>
      </c>
      <c r="B37">
        <v>2</v>
      </c>
    </row>
    <row r="38" spans="1:2" x14ac:dyDescent="0.25">
      <c r="A38" t="s">
        <v>57</v>
      </c>
      <c r="B38">
        <v>1</v>
      </c>
    </row>
    <row r="39" spans="1:2" x14ac:dyDescent="0.25">
      <c r="B39">
        <f>SUM(B29:B38)</f>
        <v>25</v>
      </c>
    </row>
    <row r="41" spans="1:2" x14ac:dyDescent="0.25">
      <c r="A41" t="s">
        <v>63</v>
      </c>
    </row>
    <row r="42" spans="1:2" x14ac:dyDescent="0.25">
      <c r="A42" t="s">
        <v>67</v>
      </c>
    </row>
    <row r="43" spans="1:2" x14ac:dyDescent="0.25">
      <c r="A43" t="s">
        <v>96</v>
      </c>
    </row>
    <row r="44" spans="1:2" x14ac:dyDescent="0.25">
      <c r="A44" t="s">
        <v>20</v>
      </c>
    </row>
    <row r="45" spans="1:2" x14ac:dyDescent="0.25">
      <c r="A45" t="s">
        <v>14</v>
      </c>
    </row>
    <row r="46" spans="1:2" x14ac:dyDescent="0.25">
      <c r="A46" s="85" t="s">
        <v>98</v>
      </c>
    </row>
    <row r="47" spans="1:2" x14ac:dyDescent="0.25">
      <c r="A47" t="s">
        <v>64</v>
      </c>
    </row>
    <row r="48" spans="1:2" x14ac:dyDescent="0.25">
      <c r="A48" s="85" t="s">
        <v>116</v>
      </c>
    </row>
    <row r="49" spans="1:1" x14ac:dyDescent="0.25">
      <c r="A49" t="s">
        <v>16</v>
      </c>
    </row>
    <row r="50" spans="1:1" x14ac:dyDescent="0.25">
      <c r="A50" t="s">
        <v>59</v>
      </c>
    </row>
    <row r="51" spans="1:1" x14ac:dyDescent="0.25">
      <c r="A51" t="s">
        <v>65</v>
      </c>
    </row>
    <row r="52" spans="1:1" x14ac:dyDescent="0.25">
      <c r="A52" t="s">
        <v>68</v>
      </c>
    </row>
    <row r="53" spans="1:1" x14ac:dyDescent="0.25">
      <c r="A53" t="s">
        <v>97</v>
      </c>
    </row>
    <row r="54" spans="1:1" x14ac:dyDescent="0.25">
      <c r="A54" t="s">
        <v>17</v>
      </c>
    </row>
    <row r="55" spans="1:1" x14ac:dyDescent="0.25">
      <c r="A55" t="s">
        <v>60</v>
      </c>
    </row>
    <row r="56" spans="1:1" x14ac:dyDescent="0.25">
      <c r="A56" t="s">
        <v>69</v>
      </c>
    </row>
    <row r="57" spans="1:1" x14ac:dyDescent="0.25">
      <c r="A57" t="s">
        <v>61</v>
      </c>
    </row>
    <row r="58" spans="1:1" x14ac:dyDescent="0.25">
      <c r="A58" t="s">
        <v>66</v>
      </c>
    </row>
    <row r="59" spans="1:1" x14ac:dyDescent="0.25">
      <c r="A59" t="s">
        <v>58</v>
      </c>
    </row>
    <row r="60" spans="1:1" x14ac:dyDescent="0.25">
      <c r="A60" s="85" t="s">
        <v>70</v>
      </c>
    </row>
    <row r="61" spans="1:1" x14ac:dyDescent="0.25">
      <c r="A61" s="85" t="s">
        <v>10</v>
      </c>
    </row>
    <row r="62" spans="1:1" x14ac:dyDescent="0.25">
      <c r="A62" t="s">
        <v>62</v>
      </c>
    </row>
  </sheetData>
  <sortState ref="A29:B37">
    <sortCondition ref="A29:A37"/>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dimension ref="A1:E41"/>
  <sheetViews>
    <sheetView topLeftCell="B1" workbookViewId="0">
      <selection activeCell="B41" sqref="B41:C41"/>
    </sheetView>
  </sheetViews>
  <sheetFormatPr defaultRowHeight="15" x14ac:dyDescent="0.25"/>
  <cols>
    <col min="2" max="5" width="59.85546875" bestFit="1" customWidth="1"/>
  </cols>
  <sheetData>
    <row r="1" spans="1:5" ht="18" x14ac:dyDescent="0.25">
      <c r="B1" s="130" t="s">
        <v>44</v>
      </c>
      <c r="C1" s="130"/>
      <c r="D1" s="130"/>
      <c r="E1" s="130"/>
    </row>
    <row r="2" spans="1:5" x14ac:dyDescent="0.25">
      <c r="B2" s="11" t="s">
        <v>24</v>
      </c>
      <c r="C2" s="11" t="s">
        <v>90</v>
      </c>
      <c r="D2" s="11" t="s">
        <v>25</v>
      </c>
      <c r="E2" s="11" t="s">
        <v>26</v>
      </c>
    </row>
    <row r="3" spans="1:5" x14ac:dyDescent="0.25">
      <c r="A3">
        <v>1</v>
      </c>
      <c r="B3" s="11" t="s">
        <v>27</v>
      </c>
      <c r="C3" s="11" t="s">
        <v>27</v>
      </c>
      <c r="D3" s="11" t="s">
        <v>27</v>
      </c>
      <c r="E3" s="11" t="s">
        <v>27</v>
      </c>
    </row>
    <row r="4" spans="1:5" x14ac:dyDescent="0.25">
      <c r="A4">
        <v>2</v>
      </c>
      <c r="B4" s="11" t="s">
        <v>28</v>
      </c>
      <c r="C4" s="11" t="s">
        <v>28</v>
      </c>
      <c r="D4" s="11" t="s">
        <v>28</v>
      </c>
      <c r="E4" s="11" t="s">
        <v>28</v>
      </c>
    </row>
    <row r="5" spans="1:5" x14ac:dyDescent="0.25">
      <c r="A5">
        <v>3</v>
      </c>
      <c r="B5" s="11" t="s">
        <v>29</v>
      </c>
      <c r="C5" s="11" t="s">
        <v>29</v>
      </c>
      <c r="D5" s="11" t="s">
        <v>29</v>
      </c>
      <c r="E5" s="11" t="s">
        <v>29</v>
      </c>
    </row>
    <row r="6" spans="1:5" x14ac:dyDescent="0.25">
      <c r="A6">
        <v>4</v>
      </c>
      <c r="B6" s="11" t="s">
        <v>30</v>
      </c>
      <c r="C6" s="11" t="s">
        <v>30</v>
      </c>
      <c r="D6" s="11" t="s">
        <v>30</v>
      </c>
      <c r="E6" s="11" t="s">
        <v>30</v>
      </c>
    </row>
    <row r="7" spans="1:5" x14ac:dyDescent="0.25">
      <c r="A7">
        <v>5</v>
      </c>
      <c r="B7" s="11" t="s">
        <v>31</v>
      </c>
      <c r="C7" s="11" t="s">
        <v>31</v>
      </c>
      <c r="D7" s="11" t="s">
        <v>31</v>
      </c>
      <c r="E7" s="11" t="s">
        <v>31</v>
      </c>
    </row>
    <row r="8" spans="1:5" x14ac:dyDescent="0.25">
      <c r="A8">
        <v>6</v>
      </c>
      <c r="B8" s="11" t="s">
        <v>32</v>
      </c>
      <c r="C8" s="11" t="s">
        <v>32</v>
      </c>
      <c r="D8" s="11" t="s">
        <v>32</v>
      </c>
      <c r="E8" s="11" t="s">
        <v>32</v>
      </c>
    </row>
    <row r="9" spans="1:5" x14ac:dyDescent="0.25">
      <c r="A9">
        <v>7</v>
      </c>
      <c r="B9" s="11" t="s">
        <v>33</v>
      </c>
      <c r="C9" s="11" t="s">
        <v>33</v>
      </c>
      <c r="D9" s="11" t="s">
        <v>33</v>
      </c>
      <c r="E9" s="11" t="s">
        <v>33</v>
      </c>
    </row>
    <row r="10" spans="1:5" x14ac:dyDescent="0.25">
      <c r="A10">
        <v>8</v>
      </c>
      <c r="B10" s="11" t="s">
        <v>34</v>
      </c>
      <c r="C10" s="11" t="s">
        <v>34</v>
      </c>
      <c r="D10" s="11" t="s">
        <v>34</v>
      </c>
      <c r="E10" s="11" t="s">
        <v>34</v>
      </c>
    </row>
    <row r="11" spans="1:5" x14ac:dyDescent="0.25">
      <c r="A11">
        <v>9</v>
      </c>
      <c r="B11" s="11" t="s">
        <v>35</v>
      </c>
      <c r="C11" s="11" t="s">
        <v>35</v>
      </c>
      <c r="D11" s="11" t="s">
        <v>35</v>
      </c>
      <c r="E11" s="11" t="s">
        <v>35</v>
      </c>
    </row>
    <row r="12" spans="1:5" x14ac:dyDescent="0.25">
      <c r="A12">
        <v>10</v>
      </c>
      <c r="B12" s="11" t="s">
        <v>36</v>
      </c>
      <c r="C12" s="11" t="s">
        <v>36</v>
      </c>
      <c r="D12" s="11" t="s">
        <v>36</v>
      </c>
      <c r="E12" s="11" t="s">
        <v>36</v>
      </c>
    </row>
    <row r="13" spans="1:5" x14ac:dyDescent="0.25">
      <c r="A13">
        <v>11</v>
      </c>
      <c r="B13" s="11" t="s">
        <v>37</v>
      </c>
      <c r="C13" s="11" t="s">
        <v>37</v>
      </c>
      <c r="D13" s="11" t="s">
        <v>37</v>
      </c>
      <c r="E13" s="11" t="s">
        <v>37</v>
      </c>
    </row>
    <row r="14" spans="1:5" x14ac:dyDescent="0.25">
      <c r="A14">
        <v>12</v>
      </c>
      <c r="B14" s="11" t="s">
        <v>38</v>
      </c>
      <c r="C14" s="11" t="s">
        <v>38</v>
      </c>
      <c r="D14" s="11" t="s">
        <v>38</v>
      </c>
      <c r="E14" s="11" t="s">
        <v>38</v>
      </c>
    </row>
    <row r="15" spans="1:5" x14ac:dyDescent="0.25">
      <c r="A15">
        <v>13</v>
      </c>
      <c r="B15" s="11" t="s">
        <v>39</v>
      </c>
      <c r="C15" s="11" t="s">
        <v>39</v>
      </c>
      <c r="D15" s="11" t="s">
        <v>39</v>
      </c>
      <c r="E15" s="11" t="s">
        <v>39</v>
      </c>
    </row>
    <row r="16" spans="1:5" x14ac:dyDescent="0.25">
      <c r="A16">
        <v>14</v>
      </c>
      <c r="B16" s="11" t="s">
        <v>40</v>
      </c>
      <c r="C16" s="11" t="s">
        <v>40</v>
      </c>
      <c r="D16" s="11" t="s">
        <v>40</v>
      </c>
      <c r="E16" s="11" t="s">
        <v>40</v>
      </c>
    </row>
    <row r="17" spans="1:5" x14ac:dyDescent="0.25">
      <c r="A17">
        <v>15</v>
      </c>
      <c r="B17" s="11" t="s">
        <v>41</v>
      </c>
      <c r="C17" s="11" t="s">
        <v>41</v>
      </c>
      <c r="D17" s="11" t="s">
        <v>41</v>
      </c>
      <c r="E17" s="11" t="s">
        <v>41</v>
      </c>
    </row>
    <row r="18" spans="1:5" x14ac:dyDescent="0.25">
      <c r="A18">
        <v>16</v>
      </c>
      <c r="B18" s="11" t="s">
        <v>42</v>
      </c>
      <c r="C18" s="11" t="s">
        <v>42</v>
      </c>
      <c r="D18" s="11" t="s">
        <v>42</v>
      </c>
      <c r="E18" s="11" t="s">
        <v>42</v>
      </c>
    </row>
    <row r="19" spans="1:5" x14ac:dyDescent="0.25">
      <c r="A19">
        <v>17</v>
      </c>
      <c r="B19" s="11" t="s">
        <v>43</v>
      </c>
      <c r="C19" s="11" t="s">
        <v>43</v>
      </c>
      <c r="D19" s="11" t="s">
        <v>43</v>
      </c>
      <c r="E19" s="11" t="s">
        <v>43</v>
      </c>
    </row>
    <row r="20" spans="1:5" x14ac:dyDescent="0.25">
      <c r="A20">
        <v>18</v>
      </c>
      <c r="B20" s="11" t="s">
        <v>47</v>
      </c>
      <c r="C20" s="11" t="s">
        <v>47</v>
      </c>
      <c r="D20" s="11" t="s">
        <v>47</v>
      </c>
      <c r="E20" s="11" t="s">
        <v>47</v>
      </c>
    </row>
    <row r="22" spans="1:5" ht="18" x14ac:dyDescent="0.25">
      <c r="B22" s="130" t="s">
        <v>48</v>
      </c>
      <c r="C22" s="130"/>
      <c r="D22" s="130"/>
      <c r="E22" s="130"/>
    </row>
    <row r="23" spans="1:5" x14ac:dyDescent="0.25">
      <c r="C23" s="41" t="s">
        <v>90</v>
      </c>
    </row>
    <row r="24" spans="1:5" x14ac:dyDescent="0.25">
      <c r="A24">
        <v>1</v>
      </c>
      <c r="B24" s="11" t="s">
        <v>48</v>
      </c>
      <c r="C24" s="11" t="s">
        <v>27</v>
      </c>
      <c r="D24" s="11" t="s">
        <v>27</v>
      </c>
      <c r="E24" s="11" t="s">
        <v>27</v>
      </c>
    </row>
    <row r="25" spans="1:5" x14ac:dyDescent="0.25">
      <c r="A25">
        <v>2</v>
      </c>
      <c r="B25" s="11" t="s">
        <v>28</v>
      </c>
      <c r="C25" s="11" t="s">
        <v>28</v>
      </c>
      <c r="D25" s="11" t="s">
        <v>28</v>
      </c>
      <c r="E25" s="11" t="s">
        <v>28</v>
      </c>
    </row>
    <row r="26" spans="1:5" x14ac:dyDescent="0.25">
      <c r="A26">
        <v>3</v>
      </c>
      <c r="B26" s="11" t="s">
        <v>29</v>
      </c>
      <c r="C26" s="11" t="s">
        <v>29</v>
      </c>
      <c r="D26" s="11" t="s">
        <v>29</v>
      </c>
      <c r="E26" s="11" t="s">
        <v>29</v>
      </c>
    </row>
    <row r="27" spans="1:5" x14ac:dyDescent="0.25">
      <c r="A27">
        <v>4</v>
      </c>
      <c r="B27" s="11" t="s">
        <v>30</v>
      </c>
      <c r="C27" s="11" t="s">
        <v>30</v>
      </c>
      <c r="D27" s="11" t="s">
        <v>30</v>
      </c>
      <c r="E27" s="11" t="s">
        <v>30</v>
      </c>
    </row>
    <row r="28" spans="1:5" x14ac:dyDescent="0.25">
      <c r="A28">
        <v>5</v>
      </c>
      <c r="B28" s="11" t="s">
        <v>31</v>
      </c>
      <c r="C28" s="11" t="s">
        <v>31</v>
      </c>
      <c r="D28" s="11" t="s">
        <v>31</v>
      </c>
      <c r="E28" s="11" t="s">
        <v>31</v>
      </c>
    </row>
    <row r="29" spans="1:5" x14ac:dyDescent="0.25">
      <c r="A29">
        <v>6</v>
      </c>
      <c r="B29" s="11" t="s">
        <v>32</v>
      </c>
      <c r="C29" s="11" t="s">
        <v>32</v>
      </c>
      <c r="D29" s="11" t="s">
        <v>32</v>
      </c>
      <c r="E29" s="11" t="s">
        <v>32</v>
      </c>
    </row>
    <row r="30" spans="1:5" x14ac:dyDescent="0.25">
      <c r="A30">
        <v>7</v>
      </c>
      <c r="B30" s="11" t="s">
        <v>33</v>
      </c>
      <c r="C30" s="11" t="s">
        <v>33</v>
      </c>
      <c r="D30" s="11" t="s">
        <v>33</v>
      </c>
      <c r="E30" s="11" t="s">
        <v>33</v>
      </c>
    </row>
    <row r="31" spans="1:5" x14ac:dyDescent="0.25">
      <c r="A31">
        <v>8</v>
      </c>
      <c r="B31" s="11" t="s">
        <v>34</v>
      </c>
      <c r="C31" s="11" t="s">
        <v>34</v>
      </c>
      <c r="D31" s="11" t="s">
        <v>34</v>
      </c>
      <c r="E31" s="11" t="s">
        <v>34</v>
      </c>
    </row>
    <row r="32" spans="1:5" x14ac:dyDescent="0.25">
      <c r="A32">
        <v>9</v>
      </c>
      <c r="B32" s="11" t="s">
        <v>39</v>
      </c>
      <c r="C32" s="11" t="s">
        <v>39</v>
      </c>
      <c r="D32" s="11" t="s">
        <v>39</v>
      </c>
      <c r="E32" s="11" t="s">
        <v>39</v>
      </c>
    </row>
    <row r="33" spans="1:5" x14ac:dyDescent="0.25">
      <c r="A33">
        <v>10</v>
      </c>
      <c r="B33" s="11" t="s">
        <v>35</v>
      </c>
      <c r="C33" s="11" t="s">
        <v>35</v>
      </c>
      <c r="D33" s="11" t="s">
        <v>35</v>
      </c>
      <c r="E33" s="11" t="s">
        <v>35</v>
      </c>
    </row>
    <row r="34" spans="1:5" x14ac:dyDescent="0.25">
      <c r="A34">
        <v>11</v>
      </c>
      <c r="B34" s="11" t="s">
        <v>45</v>
      </c>
      <c r="C34" s="11" t="s">
        <v>45</v>
      </c>
      <c r="D34" s="11" t="s">
        <v>45</v>
      </c>
      <c r="E34" s="11" t="s">
        <v>45</v>
      </c>
    </row>
    <row r="35" spans="1:5" x14ac:dyDescent="0.25">
      <c r="A35">
        <v>12</v>
      </c>
      <c r="B35" s="11" t="s">
        <v>37</v>
      </c>
      <c r="C35" s="11" t="s">
        <v>37</v>
      </c>
      <c r="D35" s="11" t="s">
        <v>37</v>
      </c>
      <c r="E35" s="11" t="s">
        <v>37</v>
      </c>
    </row>
    <row r="36" spans="1:5" x14ac:dyDescent="0.25">
      <c r="A36">
        <v>13</v>
      </c>
      <c r="B36" s="11" t="s">
        <v>46</v>
      </c>
      <c r="C36" s="11" t="s">
        <v>46</v>
      </c>
      <c r="D36" s="11" t="s">
        <v>46</v>
      </c>
      <c r="E36" s="11" t="s">
        <v>46</v>
      </c>
    </row>
    <row r="37" spans="1:5" x14ac:dyDescent="0.25">
      <c r="A37">
        <v>14</v>
      </c>
      <c r="B37" s="11" t="s">
        <v>47</v>
      </c>
      <c r="C37" s="11" t="s">
        <v>47</v>
      </c>
      <c r="D37" s="11" t="s">
        <v>47</v>
      </c>
      <c r="E37" s="11" t="s">
        <v>47</v>
      </c>
    </row>
    <row r="39" spans="1:5" x14ac:dyDescent="0.25">
      <c r="B39" s="11" t="s">
        <v>49</v>
      </c>
      <c r="C39" s="11" t="s">
        <v>50</v>
      </c>
    </row>
    <row r="40" spans="1:5" x14ac:dyDescent="0.25">
      <c r="B40" s="11" t="s">
        <v>92</v>
      </c>
      <c r="C40" s="11" t="s">
        <v>93</v>
      </c>
    </row>
    <row r="41" spans="1:5" x14ac:dyDescent="0.25">
      <c r="B41" s="11" t="s">
        <v>94</v>
      </c>
      <c r="C41" s="11" t="s">
        <v>50</v>
      </c>
    </row>
  </sheetData>
  <mergeCells count="2">
    <mergeCell ref="B1:E1"/>
    <mergeCell ref="B22:E2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P23"/>
  <sheetViews>
    <sheetView topLeftCell="F1" workbookViewId="0">
      <selection activeCell="L11" sqref="L11"/>
    </sheetView>
  </sheetViews>
  <sheetFormatPr defaultRowHeight="15" x14ac:dyDescent="0.25"/>
  <cols>
    <col min="2" max="2" width="14.7109375" bestFit="1" customWidth="1"/>
    <col min="3" max="3" width="15.5703125" bestFit="1" customWidth="1"/>
    <col min="4" max="4" width="28.5703125" bestFit="1" customWidth="1"/>
    <col min="5" max="5" width="25.140625" bestFit="1" customWidth="1"/>
    <col min="7" max="7" width="18.42578125" bestFit="1" customWidth="1"/>
  </cols>
  <sheetData>
    <row r="1" spans="1:16" ht="15.75" thickBot="1" x14ac:dyDescent="0.3"/>
    <row r="2" spans="1:16" ht="15.75" thickBot="1" x14ac:dyDescent="0.3">
      <c r="B2" s="1" t="s">
        <v>0</v>
      </c>
      <c r="C2" s="2"/>
      <c r="D2" s="2" t="s">
        <v>1</v>
      </c>
      <c r="E2" s="2" t="s">
        <v>2</v>
      </c>
      <c r="G2" s="9" t="s">
        <v>0</v>
      </c>
    </row>
    <row r="3" spans="1:16" ht="15.75" thickBot="1" x14ac:dyDescent="0.3">
      <c r="A3">
        <v>1</v>
      </c>
      <c r="B3" s="7" t="s">
        <v>3</v>
      </c>
      <c r="C3" s="10" t="str">
        <f t="shared" ref="C3:C16" si="0">CONCATENATE(A3,B3)</f>
        <v>1HealthFirst</v>
      </c>
      <c r="D3" s="3" t="s">
        <v>4</v>
      </c>
    </row>
    <row r="4" spans="1:16" ht="23.25" thickBot="1" x14ac:dyDescent="0.3">
      <c r="A4">
        <v>1</v>
      </c>
      <c r="B4" s="4" t="s">
        <v>5</v>
      </c>
      <c r="C4" s="10" t="str">
        <f t="shared" si="0"/>
        <v>1MetroPlus</v>
      </c>
      <c r="D4" s="5" t="s">
        <v>6</v>
      </c>
      <c r="E4" s="15" t="s">
        <v>76</v>
      </c>
      <c r="G4" s="17" t="s">
        <v>21</v>
      </c>
    </row>
    <row r="5" spans="1:16" ht="23.25" thickBot="1" x14ac:dyDescent="0.3">
      <c r="A5">
        <v>1</v>
      </c>
      <c r="B5" s="6" t="s">
        <v>7</v>
      </c>
      <c r="C5" s="10" t="str">
        <f t="shared" si="0"/>
        <v>1HIP/Emblem</v>
      </c>
      <c r="D5" s="3" t="s">
        <v>6</v>
      </c>
      <c r="E5" s="15" t="s">
        <v>58</v>
      </c>
      <c r="G5" s="16" t="s">
        <v>56</v>
      </c>
      <c r="I5" t="s">
        <v>102</v>
      </c>
      <c r="L5" t="s">
        <v>103</v>
      </c>
    </row>
    <row r="6" spans="1:16" ht="15.75" thickBot="1" x14ac:dyDescent="0.3">
      <c r="A6">
        <v>1</v>
      </c>
      <c r="B6" s="4" t="s">
        <v>8</v>
      </c>
      <c r="C6" s="10" t="str">
        <f t="shared" si="0"/>
        <v>1United Health Plan</v>
      </c>
      <c r="D6" s="5" t="s">
        <v>9</v>
      </c>
      <c r="E6" s="15" t="s">
        <v>59</v>
      </c>
      <c r="G6" s="17" t="s">
        <v>15</v>
      </c>
    </row>
    <row r="7" spans="1:16" ht="57.75" thickBot="1" x14ac:dyDescent="0.3">
      <c r="A7">
        <v>1</v>
      </c>
      <c r="B7" s="7" t="s">
        <v>11</v>
      </c>
      <c r="C7" s="10" t="str">
        <f t="shared" si="0"/>
        <v>1MVP/Hudson Health</v>
      </c>
      <c r="D7" s="3" t="s">
        <v>12</v>
      </c>
      <c r="E7" s="15" t="s">
        <v>60</v>
      </c>
      <c r="G7" s="17" t="s">
        <v>3</v>
      </c>
      <c r="I7" s="71" t="s">
        <v>106</v>
      </c>
      <c r="L7" s="68"/>
      <c r="P7">
        <v>0</v>
      </c>
    </row>
    <row r="8" spans="1:16" ht="90.75" thickBot="1" x14ac:dyDescent="0.3">
      <c r="A8">
        <v>2</v>
      </c>
      <c r="B8" s="7" t="s">
        <v>11</v>
      </c>
      <c r="C8" s="10" t="str">
        <f t="shared" si="0"/>
        <v>2MVP/Hudson Health</v>
      </c>
      <c r="D8" s="3" t="s">
        <v>13</v>
      </c>
      <c r="E8" s="15" t="s">
        <v>61</v>
      </c>
      <c r="G8" s="17" t="s">
        <v>22</v>
      </c>
      <c r="I8" s="72" t="s">
        <v>117</v>
      </c>
      <c r="J8" s="72"/>
      <c r="K8" s="72"/>
      <c r="L8" s="68" t="s">
        <v>107</v>
      </c>
      <c r="P8">
        <v>1</v>
      </c>
    </row>
    <row r="9" spans="1:16" ht="23.25" thickBot="1" x14ac:dyDescent="0.3">
      <c r="A9">
        <v>1</v>
      </c>
      <c r="B9" s="8" t="s">
        <v>15</v>
      </c>
      <c r="C9" s="10" t="str">
        <f t="shared" si="0"/>
        <v>1Fidelis</v>
      </c>
      <c r="D9" s="8" t="s">
        <v>9</v>
      </c>
      <c r="E9" s="15" t="s">
        <v>62</v>
      </c>
      <c r="G9" s="17" t="s">
        <v>8</v>
      </c>
      <c r="I9" t="s">
        <v>118</v>
      </c>
      <c r="L9" t="s">
        <v>119</v>
      </c>
    </row>
    <row r="10" spans="1:16" ht="15.75" thickBot="1" x14ac:dyDescent="0.3">
      <c r="A10">
        <v>2</v>
      </c>
      <c r="B10" s="8" t="s">
        <v>15</v>
      </c>
      <c r="C10" s="10" t="str">
        <f t="shared" si="0"/>
        <v>2Fidelis</v>
      </c>
      <c r="D10" s="8" t="s">
        <v>9</v>
      </c>
      <c r="E10" s="15" t="s">
        <v>63</v>
      </c>
      <c r="G10" s="17" t="s">
        <v>57</v>
      </c>
      <c r="L10" t="s">
        <v>120</v>
      </c>
    </row>
    <row r="11" spans="1:16" ht="15.75" thickBot="1" x14ac:dyDescent="0.3">
      <c r="A11">
        <v>3</v>
      </c>
      <c r="B11" s="8" t="s">
        <v>15</v>
      </c>
      <c r="C11" s="10" t="str">
        <f t="shared" si="0"/>
        <v>3Fidelis</v>
      </c>
      <c r="D11" s="8" t="s">
        <v>12</v>
      </c>
      <c r="E11" s="15" t="s">
        <v>64</v>
      </c>
    </row>
    <row r="12" spans="1:16" ht="15.75" thickBot="1" x14ac:dyDescent="0.3">
      <c r="A12">
        <v>4</v>
      </c>
      <c r="B12" s="8" t="s">
        <v>15</v>
      </c>
      <c r="C12" s="10" t="str">
        <f t="shared" si="0"/>
        <v>4Fidelis</v>
      </c>
      <c r="D12" s="8" t="s">
        <v>12</v>
      </c>
      <c r="E12" s="15" t="s">
        <v>16</v>
      </c>
    </row>
    <row r="13" spans="1:16" ht="23.25" thickBot="1" x14ac:dyDescent="0.3">
      <c r="A13">
        <v>5</v>
      </c>
      <c r="B13" s="8" t="s">
        <v>15</v>
      </c>
      <c r="C13" s="10" t="str">
        <f t="shared" si="0"/>
        <v>5Fidelis</v>
      </c>
      <c r="D13" s="5" t="s">
        <v>18</v>
      </c>
      <c r="E13" s="15" t="s">
        <v>65</v>
      </c>
      <c r="I13" t="s">
        <v>104</v>
      </c>
      <c r="L13" t="s">
        <v>81</v>
      </c>
    </row>
    <row r="14" spans="1:16" ht="15.75" thickBot="1" x14ac:dyDescent="0.3">
      <c r="A14">
        <v>6</v>
      </c>
      <c r="B14" s="8" t="s">
        <v>15</v>
      </c>
      <c r="C14" s="10" t="str">
        <f t="shared" si="0"/>
        <v>6Fidelis</v>
      </c>
      <c r="D14" s="5" t="s">
        <v>19</v>
      </c>
      <c r="E14" s="15" t="s">
        <v>17</v>
      </c>
      <c r="I14" t="s">
        <v>52</v>
      </c>
      <c r="L14" t="s">
        <v>52</v>
      </c>
    </row>
    <row r="15" spans="1:16" ht="15.75" thickBot="1" x14ac:dyDescent="0.3">
      <c r="A15">
        <v>7</v>
      </c>
      <c r="B15" s="8" t="s">
        <v>15</v>
      </c>
      <c r="C15" s="10" t="str">
        <f t="shared" si="0"/>
        <v>7Fidelis</v>
      </c>
      <c r="D15" s="8" t="s">
        <v>13</v>
      </c>
      <c r="E15" s="15" t="s">
        <v>66</v>
      </c>
      <c r="I15" t="s">
        <v>53</v>
      </c>
      <c r="L15" t="s">
        <v>53</v>
      </c>
    </row>
    <row r="16" spans="1:16" x14ac:dyDescent="0.25">
      <c r="A16">
        <v>8</v>
      </c>
      <c r="B16" s="8" t="s">
        <v>15</v>
      </c>
      <c r="C16" s="10" t="str">
        <f t="shared" si="0"/>
        <v>8Fidelis</v>
      </c>
      <c r="D16" s="8" t="s">
        <v>13</v>
      </c>
      <c r="E16" s="15" t="s">
        <v>67</v>
      </c>
      <c r="I16" t="s">
        <v>54</v>
      </c>
      <c r="L16" t="s">
        <v>54</v>
      </c>
    </row>
    <row r="17" spans="5:12" x14ac:dyDescent="0.25">
      <c r="E17" s="15" t="s">
        <v>20</v>
      </c>
      <c r="I17" t="s">
        <v>55</v>
      </c>
      <c r="L17" t="s">
        <v>55</v>
      </c>
    </row>
    <row r="18" spans="5:12" x14ac:dyDescent="0.25">
      <c r="E18" s="15" t="s">
        <v>75</v>
      </c>
    </row>
    <row r="19" spans="5:12" x14ac:dyDescent="0.25">
      <c r="E19" s="15" t="s">
        <v>68</v>
      </c>
    </row>
    <row r="20" spans="5:12" x14ac:dyDescent="0.25">
      <c r="E20" s="15" t="s">
        <v>14</v>
      </c>
    </row>
    <row r="21" spans="5:12" x14ac:dyDescent="0.25">
      <c r="E21" s="15" t="s">
        <v>69</v>
      </c>
    </row>
    <row r="22" spans="5:12" x14ac:dyDescent="0.25">
      <c r="E22" s="15" t="s">
        <v>10</v>
      </c>
    </row>
    <row r="23" spans="5:12" x14ac:dyDescent="0.25">
      <c r="E23" s="11" t="s">
        <v>70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VBP-QIP Performance Table</vt:lpstr>
      <vt:lpstr>MCO-DOH Quarterly Report</vt:lpstr>
      <vt:lpstr>Facility Names</vt:lpstr>
      <vt:lpstr>Reporting Guidance</vt:lpstr>
      <vt:lpstr>Pairings Table</vt:lpstr>
      <vt:lpstr>Drop Down Menu</vt:lpstr>
      <vt:lpstr>Drop Downs (Hidden Tab)</vt:lpstr>
      <vt:lpstr>Beds</vt:lpstr>
      <vt:lpstr>Facility_Type</vt:lpstr>
      <vt:lpstr>FT</vt:lpstr>
      <vt:lpstr>Non_Rural</vt:lpstr>
      <vt:lpstr>Rural</vt:lpstr>
    </vt:vector>
  </TitlesOfParts>
  <Company>New York State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 Hoffman</dc:creator>
  <cp:lastModifiedBy>Kim Fraim</cp:lastModifiedBy>
  <cp:lastPrinted>2016-04-15T03:35:54Z</cp:lastPrinted>
  <dcterms:created xsi:type="dcterms:W3CDTF">2015-11-10T15:37:00Z</dcterms:created>
  <dcterms:modified xsi:type="dcterms:W3CDTF">2019-01-23T17:33:08Z</dcterms:modified>
</cp:coreProperties>
</file>