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updateLinks="never" codeName="ThisWorkbook"/>
  <mc:AlternateContent xmlns:mc="http://schemas.openxmlformats.org/markup-compatibility/2006">
    <mc:Choice Requires="x15">
      <x15ac:absPath xmlns:x15ac="http://schemas.microsoft.com/office/spreadsheetml/2010/11/ac" url="R:\health_care\medicaid\redesign\dsrip\vbp_initiatives\reporting\docs\"/>
    </mc:Choice>
  </mc:AlternateContent>
  <bookViews>
    <workbookView xWindow="0" yWindow="0" windowWidth="20490" windowHeight="7530" tabRatio="692"/>
  </bookViews>
  <sheets>
    <sheet name="VBP-QIP Performance Table" sheetId="16" r:id="rId1"/>
    <sheet name="Measures" sheetId="18" r:id="rId2"/>
    <sheet name="Reporting Guidance" sheetId="19" r:id="rId3"/>
    <sheet name="Sheet1" sheetId="17" state="hidden" r:id="rId4"/>
    <sheet name="MCO-DOH Quarterly Report" sheetId="15" state="hidden" r:id="rId5"/>
    <sheet name="Pairings Table" sheetId="14" state="hidden" r:id="rId6"/>
    <sheet name="Drop Down Menu" sheetId="13" state="hidden" r:id="rId7"/>
    <sheet name="Drop Downs (Hidden Tab)" sheetId="2" state="hidden" r:id="rId8"/>
  </sheets>
  <externalReferences>
    <externalReference r:id="rId9"/>
  </externalReferences>
  <definedNames>
    <definedName name="a" localSheetId="0">#REF!</definedName>
    <definedName name="a">#REF!</definedName>
    <definedName name="Application" localSheetId="0">#REF!</definedName>
    <definedName name="Application">#REF!</definedName>
    <definedName name="Beds">'Drop Down Menu'!$B$41:$C$41</definedName>
    <definedName name="Contracts" localSheetId="0">#REF!</definedName>
    <definedName name="Contracts">#REF!</definedName>
    <definedName name="Contracts_PLans" localSheetId="0">#REF!</definedName>
    <definedName name="Contracts_PLans">#REF!</definedName>
    <definedName name="Disbursement" localSheetId="0">#REF!</definedName>
    <definedName name="Disbursement">#REF!</definedName>
    <definedName name="Facility_Type" localSheetId="0">'[1]Drop Down Menu'!$B$38:$C$38</definedName>
    <definedName name="Facility_Type">'Drop Down Menu'!#REF!</definedName>
    <definedName name="FT">'Drop Down Menu'!$B$42:$C$42</definedName>
    <definedName name="Greater_than_100">'Drop Down Menu'!$B$3:$B$18</definedName>
    <definedName name="Less_than_100">'Drop Down Menu'!$C$3:$C$22</definedName>
    <definedName name="MCO_PPS_Facility" localSheetId="0">#REF!</definedName>
    <definedName name="MCO_PPS_Facility">#REF!</definedName>
    <definedName name="Non_Rural">'Drop Down Menu'!#REF!</definedName>
    <definedName name="Other" localSheetId="0">#REF!</definedName>
    <definedName name="Other">#REF!</definedName>
    <definedName name="Rural">'Drop Down Menu'!#REF!</definedName>
    <definedName name="Structure_Timelines" localSheetId="0">#REF!</definedName>
    <definedName name="Structure_Timeline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4" l="1"/>
  <c r="E30" i="14" l="1"/>
  <c r="B39" i="14"/>
  <c r="P8" i="14"/>
  <c r="P7" i="14"/>
  <c r="P6" i="14"/>
  <c r="O6" i="14"/>
  <c r="P5" i="14"/>
  <c r="O5" i="14"/>
  <c r="P4" i="14"/>
  <c r="O4" i="14"/>
  <c r="S3" i="14"/>
  <c r="R3" i="14"/>
  <c r="P3" i="14"/>
  <c r="O3" i="14"/>
  <c r="N3" i="14"/>
  <c r="T2" i="14"/>
  <c r="S2" i="14"/>
  <c r="R2" i="14"/>
  <c r="P2" i="14"/>
  <c r="O2" i="14"/>
  <c r="N2" i="14"/>
  <c r="L31" i="16" l="1"/>
  <c r="L32" i="16" s="1"/>
  <c r="B24" i="13"/>
  <c r="B28" i="13" l="1"/>
  <c r="E28" i="13" s="1"/>
  <c r="C28" i="13"/>
  <c r="D28" i="13"/>
  <c r="B29" i="13"/>
  <c r="E29" i="13" s="1"/>
  <c r="C29" i="13"/>
  <c r="D29" i="13"/>
  <c r="B30" i="13"/>
  <c r="E30" i="13" s="1"/>
  <c r="C30" i="13"/>
  <c r="D30" i="13"/>
  <c r="B31" i="13"/>
  <c r="E31" i="13" s="1"/>
  <c r="C31" i="13"/>
  <c r="D31" i="13"/>
  <c r="B32" i="13"/>
  <c r="E32" i="13" s="1"/>
  <c r="C32" i="13"/>
  <c r="D32" i="13"/>
  <c r="B27" i="13"/>
  <c r="E27" i="13" s="1"/>
  <c r="D27" i="13"/>
  <c r="C27" i="13"/>
  <c r="F31" i="13" l="1"/>
  <c r="F30" i="13"/>
  <c r="F27" i="13"/>
  <c r="F32" i="13"/>
  <c r="F28" i="13"/>
  <c r="F29" i="13" l="1"/>
  <c r="L27" i="16" l="1"/>
  <c r="J3" i="17" l="1"/>
  <c r="G4" i="17"/>
  <c r="G5" i="17" s="1"/>
  <c r="G6" i="17" s="1"/>
  <c r="G7" i="17" s="1"/>
  <c r="G8" i="17" s="1"/>
  <c r="G9" i="17" s="1"/>
  <c r="G10" i="17" s="1"/>
  <c r="G11" i="17" s="1"/>
  <c r="G12" i="17" s="1"/>
  <c r="G13" i="17" s="1"/>
  <c r="H4" i="17"/>
  <c r="H5" i="17" s="1"/>
  <c r="H6" i="17" s="1"/>
  <c r="H7" i="17" s="1"/>
  <c r="H8" i="17" s="1"/>
  <c r="H9" i="17" s="1"/>
  <c r="H10" i="17" s="1"/>
  <c r="H11" i="17" s="1"/>
  <c r="H12" i="17" s="1"/>
  <c r="H13" i="17" s="1"/>
  <c r="F4" i="17"/>
  <c r="F5" i="17" s="1"/>
  <c r="F6" i="17" l="1"/>
  <c r="J5" i="17"/>
  <c r="M5" i="17" s="1"/>
  <c r="J4" i="17"/>
  <c r="M4" i="17" s="1"/>
  <c r="B36" i="16"/>
  <c r="B35" i="16"/>
  <c r="B34" i="16"/>
  <c r="B33" i="16"/>
  <c r="B32" i="16"/>
  <c r="B31" i="16"/>
  <c r="B30" i="16"/>
  <c r="B29" i="16"/>
  <c r="B28" i="16"/>
  <c r="B27" i="16"/>
  <c r="B26" i="16"/>
  <c r="B25" i="16"/>
  <c r="B24" i="16"/>
  <c r="B21" i="16"/>
  <c r="B20" i="16"/>
  <c r="F7" i="17" l="1"/>
  <c r="J6" i="17"/>
  <c r="M6" i="17" s="1"/>
  <c r="L29" i="16"/>
  <c r="L33" i="16" s="1"/>
  <c r="L34" i="16" s="1"/>
  <c r="L35" i="16" s="1"/>
  <c r="A16" i="15"/>
  <c r="F8" i="17" l="1"/>
  <c r="J7" i="17"/>
  <c r="M7" i="17" s="1"/>
  <c r="F9" i="17" l="1"/>
  <c r="J8" i="17"/>
  <c r="M8" i="17" s="1"/>
  <c r="C17" i="15"/>
  <c r="E17" i="15" s="1"/>
  <c r="A21" i="15"/>
  <c r="C21" i="15" s="1"/>
  <c r="F10" i="17" l="1"/>
  <c r="J9" i="17"/>
  <c r="M9" i="17" s="1"/>
  <c r="N17" i="15"/>
  <c r="O17" i="15" s="1"/>
  <c r="A25" i="15"/>
  <c r="C25" i="15" s="1"/>
  <c r="F11" i="17" l="1"/>
  <c r="J10" i="17"/>
  <c r="M10" i="17" s="1"/>
  <c r="N21" i="15"/>
  <c r="E21" i="15"/>
  <c r="A29" i="15"/>
  <c r="C29" i="15" s="1"/>
  <c r="F12" i="17" l="1"/>
  <c r="J11" i="17"/>
  <c r="M11" i="17" s="1"/>
  <c r="N25" i="15"/>
  <c r="O25" i="15" s="1"/>
  <c r="E25" i="15"/>
  <c r="A33" i="15"/>
  <c r="C33" i="15" s="1"/>
  <c r="O21" i="15"/>
  <c r="F13" i="17" l="1"/>
  <c r="J13" i="17" s="1"/>
  <c r="M13" i="17" s="1"/>
  <c r="J12" i="17"/>
  <c r="M12" i="17" s="1"/>
  <c r="N29" i="15"/>
  <c r="O29" i="15" s="1"/>
  <c r="E29" i="15"/>
  <c r="A37" i="15"/>
  <c r="C37" i="15" s="1"/>
  <c r="C4" i="2"/>
  <c r="C5" i="2"/>
  <c r="C6" i="2"/>
  <c r="C7" i="2"/>
  <c r="C8" i="2"/>
  <c r="C9" i="2"/>
  <c r="C10" i="2"/>
  <c r="C11" i="2"/>
  <c r="C12" i="2"/>
  <c r="C13" i="2"/>
  <c r="C14" i="2"/>
  <c r="C15" i="2"/>
  <c r="C16" i="2"/>
  <c r="C3" i="2"/>
  <c r="A41" i="15" l="1"/>
  <c r="C41" i="15" s="1"/>
  <c r="N33" i="15"/>
  <c r="O33" i="15" s="1"/>
  <c r="E33" i="15"/>
  <c r="N37" i="15" l="1"/>
  <c r="E37" i="15"/>
  <c r="N41" i="15"/>
  <c r="O41" i="15" s="1"/>
  <c r="E41" i="15"/>
  <c r="N44" i="15" l="1"/>
  <c r="O37" i="15"/>
  <c r="O44" i="15" s="1"/>
</calcChain>
</file>

<file path=xl/sharedStrings.xml><?xml version="1.0" encoding="utf-8"?>
<sst xmlns="http://schemas.openxmlformats.org/spreadsheetml/2006/main" count="442" uniqueCount="175">
  <si>
    <t>MCO</t>
  </si>
  <si>
    <t>PPS</t>
  </si>
  <si>
    <t>Facility</t>
  </si>
  <si>
    <t>HealthFirst</t>
  </si>
  <si>
    <t>Advocate Community Providers</t>
  </si>
  <si>
    <t>MetroPlus</t>
  </si>
  <si>
    <t>New York City Health and Hospital Corporation</t>
  </si>
  <si>
    <t>HIP/Emblem</t>
  </si>
  <si>
    <t>United Health Plan</t>
  </si>
  <si>
    <t>Maimonides Medical Center</t>
  </si>
  <si>
    <t>Wyckoff Heights Medical Center</t>
  </si>
  <si>
    <t>MVP/Hudson Health</t>
  </si>
  <si>
    <t>Montefiore Hudson Valley Collaborative</t>
  </si>
  <si>
    <t>Westchester Medical Center</t>
  </si>
  <si>
    <t>Health Alliance (Benedictine)</t>
  </si>
  <si>
    <t>Fidelis</t>
  </si>
  <si>
    <t>Kingsbrook Jewish Medical Center</t>
  </si>
  <si>
    <t>Nyack Hospital</t>
  </si>
  <si>
    <t>Nassau Queens Performing Provider System, LLC</t>
  </si>
  <si>
    <t>Refuah Community Health Collaborative</t>
  </si>
  <si>
    <t>Good Samaritan Hospital Suffern</t>
  </si>
  <si>
    <t>Affinity Health Plan</t>
  </si>
  <si>
    <t>MVP</t>
  </si>
  <si>
    <t>DY1 (Apr 2015-Mar 2016)</t>
  </si>
  <si>
    <t>DY2 (Apr 2016-Mar 2017)</t>
  </si>
  <si>
    <t>DY3 (Apr 2017-Mar 2018)</t>
  </si>
  <si>
    <t>DY4 (Apr 2018-Mar 2019)</t>
  </si>
  <si>
    <t>DY5 (Apr 2019-Mar 2020)</t>
  </si>
  <si>
    <t>Acute MI Mortality (IQI #15)</t>
  </si>
  <si>
    <t xml:space="preserve">Stroke Mortality (IQI #17) </t>
  </si>
  <si>
    <t xml:space="preserve">Pneumonia Mortality (IQI #20) </t>
  </si>
  <si>
    <t xml:space="preserve">CAUTI Rate per 10,000 Patient Days (Population Rate) </t>
  </si>
  <si>
    <t xml:space="preserve">CLABSI per 10,000 Patient Days (Population Rate) </t>
  </si>
  <si>
    <t xml:space="preserve">CDI Healthcare Facility - Onset Incidence Rate per 10,000 Patient Days </t>
  </si>
  <si>
    <t xml:space="preserve">Falls with Injury </t>
  </si>
  <si>
    <t>3-Hour Sepsis Bundle</t>
  </si>
  <si>
    <t xml:space="preserve">Episiotomy Rate </t>
  </si>
  <si>
    <t xml:space="preserve">Primary C-Section (IQI #33) </t>
  </si>
  <si>
    <t>Avoidable ED Use</t>
  </si>
  <si>
    <t xml:space="preserve">Avoidable Admissions </t>
  </si>
  <si>
    <t xml:space="preserve">Pressure Ulcer Rate, Stage III or IV </t>
  </si>
  <si>
    <t xml:space="preserve">Fibrinolytic Therapy Received with 30 minutes of ED Arrival (OP-2) </t>
  </si>
  <si>
    <t xml:space="preserve">Median Time to Transfer to Another Facility for Acute Coronary Intervention (OP-3) </t>
  </si>
  <si>
    <t>Median Time to ECG (OP-5)</t>
  </si>
  <si>
    <t>EDTC Emergency Department Transfer Communication (All or None)</t>
  </si>
  <si>
    <t>Primary C-Section (IQI #33)</t>
  </si>
  <si>
    <t>Avoidable Admissions</t>
  </si>
  <si>
    <t>Other nationally recognized measure</t>
  </si>
  <si>
    <t>Rural</t>
  </si>
  <si>
    <t>Non_Rural</t>
  </si>
  <si>
    <t>Measure</t>
  </si>
  <si>
    <t>Q2</t>
  </si>
  <si>
    <t>Q3</t>
  </si>
  <si>
    <t>Excellus</t>
  </si>
  <si>
    <t>Wellcare</t>
  </si>
  <si>
    <t>St. Joseph's Hospital</t>
  </si>
  <si>
    <t>Lewis County General Hospital</t>
  </si>
  <si>
    <t>Orleans Community Hospital</t>
  </si>
  <si>
    <t>St. James Mercy Hospital</t>
  </si>
  <si>
    <t>Wyoming County Community Health</t>
  </si>
  <si>
    <t>A.O. Fox Memorial Hospital</t>
  </si>
  <si>
    <t>Interfaith Medical Center</t>
  </si>
  <si>
    <t>Montefiore - Mount Vernon</t>
  </si>
  <si>
    <t>St. John's Episcopal</t>
  </si>
  <si>
    <t>Bon Secours Charity Health</t>
  </si>
  <si>
    <t>Montefiore - New Rochelle</t>
  </si>
  <si>
    <t>Rome Memorial Hospital</t>
  </si>
  <si>
    <t>St. Luke's Cornwall</t>
  </si>
  <si>
    <t>Select the Facility filling out the report:</t>
  </si>
  <si>
    <t>Select performance year and rolling quarter:</t>
  </si>
  <si>
    <t>Select annual rolling baseline year and quarter:</t>
  </si>
  <si>
    <t>Affinity</t>
  </si>
  <si>
    <t xml:space="preserve">United </t>
  </si>
  <si>
    <t>Brookdale Hospital - HealthFirst</t>
  </si>
  <si>
    <t>Brookdale Hospital - Affinity</t>
  </si>
  <si>
    <t>Expected Revenue Received from the DOH</t>
  </si>
  <si>
    <t>Actual Revenue Received for the Reporting Period</t>
  </si>
  <si>
    <t>Expected/Actual Revenue Variance</t>
  </si>
  <si>
    <t>Explanation of Variance Between Revenue Received and Total Performance Payments</t>
  </si>
  <si>
    <t>Total</t>
  </si>
  <si>
    <t>Select who the report is submitted to:</t>
  </si>
  <si>
    <t>Total Credits Earned</t>
  </si>
  <si>
    <t>VBP QIP Payment Table</t>
  </si>
  <si>
    <t>Revenue Received by the MCO from DOH</t>
  </si>
  <si>
    <t>Payments to Facility</t>
  </si>
  <si>
    <t>Facility 1</t>
  </si>
  <si>
    <t>Facility 2</t>
  </si>
  <si>
    <t>Facility 3</t>
  </si>
  <si>
    <t>Facility 4</t>
  </si>
  <si>
    <t>Facility 5</t>
  </si>
  <si>
    <t>Facility 6</t>
  </si>
  <si>
    <t>Facility 7</t>
  </si>
  <si>
    <t>Rural/Non-Rural</t>
  </si>
  <si>
    <t>Select Measure From List</t>
  </si>
  <si>
    <t>Total Payment to Facility</t>
  </si>
  <si>
    <t>Payment/Revenue Variance</t>
  </si>
  <si>
    <t>The following report template is to be used by MCOs to track VBP QIP payments made to facilities. In the case of variance between DOH-MCO payment and subsequent MCO-facility payment, this report should also be used to explain that variance. 
The MCO should perform the following steps to complete this form:
1)  Select the MCO filling out the report in cell G11.
2)  Seletc the Demonstration Year in G12.  
3)  Select the quarter being reported in cell G13.
4) Select whether the facility is rural or non-rural in column F.
5)  List the total VBP QIP dollar amount received by the MCO from the DOH for the DY under the 'Actual Revenue Received for the Reporting Period' (column G) for each facility.  
6)  Select the VBP QIP measures chosen by the facility in the dark orange cells (columns I - L) for each facility listed.
7)  List the VBP QIP payment amount paid out to the facility for each measure selected for its VBP QIP measures.
8)  Explain any variance between the payments received from DOH and payments made to each facility for the reporting period under the 'Explanation of Variance Between Revenue Received and Total Performance Payments'.  
When this document is completed, please send it to DOH via the email address: vbp_qip@health.ny.gov using the subject line 'VBP QIP Payment Reports'</t>
  </si>
  <si>
    <t>Select the MCO filling out the report:</t>
  </si>
  <si>
    <t xml:space="preserve">Rural </t>
  </si>
  <si>
    <t>Brookdale Hospital</t>
  </si>
  <si>
    <t>Nassau University Medical Center</t>
  </si>
  <si>
    <t>Amerigroup</t>
  </si>
  <si>
    <t>Health and Hospitals Corp.</t>
  </si>
  <si>
    <t>Emblem Health (HIP)</t>
  </si>
  <si>
    <t>Column</t>
  </si>
  <si>
    <t>row</t>
  </si>
  <si>
    <t>DY2 Q1</t>
  </si>
  <si>
    <t>DY2 Q2</t>
  </si>
  <si>
    <t>DY2 Q3</t>
  </si>
  <si>
    <t>DY2 Q4</t>
  </si>
  <si>
    <t>Baseline</t>
  </si>
  <si>
    <t>Annual Rolling Average</t>
  </si>
  <si>
    <t>DY3 Q1</t>
  </si>
  <si>
    <t>Pass/Fail</t>
  </si>
  <si>
    <t>MY Ex. 1</t>
  </si>
  <si>
    <t>MY Ex. 2</t>
  </si>
  <si>
    <t>MY Ex. 3</t>
  </si>
  <si>
    <t>MY Ex. 4</t>
  </si>
  <si>
    <t>MY Ex. 5</t>
  </si>
  <si>
    <t>MY Ex. 6</t>
  </si>
  <si>
    <t>MY Ex. 7</t>
  </si>
  <si>
    <t>MY Ex. 8</t>
  </si>
  <si>
    <t>MY Ex. 9</t>
  </si>
  <si>
    <t>MY Ex. 10</t>
  </si>
  <si>
    <t>Index Reference</t>
  </si>
  <si>
    <t>BASELINE QUARTER</t>
  </si>
  <si>
    <t>Facility - MCO VBP QIP Quarterly Performance Report</t>
  </si>
  <si>
    <t>ANNUAL BASELINE YEAR</t>
  </si>
  <si>
    <t>Maintained or Improved</t>
  </si>
  <si>
    <t>Less_Than_100</t>
  </si>
  <si>
    <t>Greater_Than_100</t>
  </si>
  <si>
    <t>Alternative Measure</t>
  </si>
  <si>
    <t>Select Current Period</t>
  </si>
  <si>
    <t>Select Current Quarter Result</t>
  </si>
  <si>
    <t>Prior Period Rolling Average</t>
  </si>
  <si>
    <t>Current Period Rolling Average</t>
  </si>
  <si>
    <t>Yes</t>
  </si>
  <si>
    <t>No</t>
  </si>
  <si>
    <t>VBP QIP Award Example</t>
  </si>
  <si>
    <t>Number of Measures Maintained or Improved</t>
  </si>
  <si>
    <t xml:space="preserve">Percent of Award Earned </t>
  </si>
  <si>
    <t xml:space="preserve"> Measures Maintained of Improved</t>
  </si>
  <si>
    <t>Number of Licensed Beds:</t>
  </si>
  <si>
    <t xml:space="preserve"> Performance Award Earned in Quarter</t>
  </si>
  <si>
    <t>Percentage of Award Earned</t>
  </si>
  <si>
    <t>Unearned Performance Award in Quarter</t>
  </si>
  <si>
    <t>Q1 (Apr - Jun)</t>
  </si>
  <si>
    <t>Q2 (Jul - Sep)</t>
  </si>
  <si>
    <t>Q4 (Jan - Mar)</t>
  </si>
  <si>
    <t>Q3 (Oct - Dec)</t>
  </si>
  <si>
    <r>
      <rPr>
        <vertAlign val="superscript"/>
        <sz val="11"/>
        <color theme="1"/>
        <rFont val="Arial"/>
        <family val="2"/>
      </rPr>
      <t>1</t>
    </r>
    <r>
      <rPr>
        <sz val="11"/>
        <color theme="1"/>
        <rFont val="Arial"/>
        <family val="2"/>
      </rPr>
      <t>Measure Credit Earned Through VBP Contracting</t>
    </r>
  </si>
  <si>
    <r>
      <rPr>
        <vertAlign val="superscript"/>
        <sz val="11"/>
        <color theme="1"/>
        <rFont val="Arial"/>
        <family val="2"/>
      </rPr>
      <t>1</t>
    </r>
    <r>
      <rPr>
        <sz val="11"/>
        <color theme="1"/>
        <rFont val="Arial"/>
        <family val="2"/>
      </rPr>
      <t xml:space="preserve"> Measure Credit can be earned though engaing in a VBP level 2 or greater contract in DY3, DY4 or DY5 consistent with the VBP QIP guidance document.  If a facility earns a measure credit, the credit will be applied the calculation of VBP QIP quarterly for the following 4 quarters and following annual measure achievement by adding an additional achieved measure to the numerator of each calculation, while keeping the denominator constant. </t>
    </r>
  </si>
  <si>
    <t xml:space="preserve">Footnote:  </t>
  </si>
  <si>
    <t>Less Than 100 Beds</t>
  </si>
  <si>
    <t>Greater Than 100 Beds</t>
  </si>
  <si>
    <t xml:space="preserve">Reporting on performance of P4P quality measures is a critical part of VBP QIP starting in DY3. Quarterly award dollars based on performance of quality measures will start in DY3 Q3.  The DY3 Q3 payment is tied to performance in DY2 Q4 (April 2016 – March 2017); however, this performance period is currently underway.  Facilities will earn the DY3 Q3 payment by reporting baselines for all of its selected VBP QIP P4P measures to their paired MCO on time.  In the next quarter, DY3 Q4, to receive P4P payments, facilities must demonstrate they have maintained or improved their P4P quality measures’ rolling annual results for DY3 Q1 compared to the rolling annual results for these same measures in DY2 Q4 (baseline).  VBP QIP partners should keep in mind that although performance is measured on a quarterly basis, VBP QIP payments are still expected to be paid out on a monthly basis.  
The figure below outlines P4P activities that should take place during DY3 related to QIT. Participants should note that there are P4P activities, such as data collection, data review, etc., that are tied to payments in future years that should take place in DY3. Additionally, some payments in DY4 are tied to measurement periods in DY3. </t>
  </si>
  <si>
    <t>Alternative Measure, If Applicable</t>
  </si>
  <si>
    <t>Numerator</t>
  </si>
  <si>
    <t>Denominator</t>
  </si>
  <si>
    <t>CAUTI Rate per 10,000 Patient Days (Population Rate)</t>
  </si>
  <si>
    <t>CLABSI per 10,000 Patient Days (Population Rate)</t>
  </si>
  <si>
    <t>CLABSI per Device Days</t>
  </si>
  <si>
    <t>CAUTI Rate per Device Days</t>
  </si>
  <si>
    <t xml:space="preserve">Numerator </t>
  </si>
  <si>
    <t>Correction</t>
  </si>
  <si>
    <t>Final</t>
  </si>
  <si>
    <r>
      <t>Numerator</t>
    </r>
    <r>
      <rPr>
        <vertAlign val="superscript"/>
        <sz val="11"/>
        <color theme="1"/>
        <rFont val="Arial"/>
        <family val="2"/>
      </rPr>
      <t>2</t>
    </r>
  </si>
  <si>
    <r>
      <t>Denominator</t>
    </r>
    <r>
      <rPr>
        <vertAlign val="superscript"/>
        <sz val="11"/>
        <color theme="1"/>
        <rFont val="Arial"/>
        <family val="2"/>
      </rPr>
      <t>2</t>
    </r>
  </si>
  <si>
    <r>
      <rPr>
        <vertAlign val="superscript"/>
        <sz val="11"/>
        <color theme="1"/>
        <rFont val="Arial"/>
        <family val="2"/>
      </rPr>
      <t>3</t>
    </r>
    <r>
      <rPr>
        <sz val="11"/>
        <color theme="1"/>
        <rFont val="Arial"/>
        <family val="2"/>
      </rPr>
      <t xml:space="preserve">When entering results for an alternative measure please include any adjustments in the denominator.  For example, if your alternative measure is calculated per 100 discharges divide the total number of discharges by 100 prior to entering the results in the denominator cells.  </t>
    </r>
  </si>
  <si>
    <r>
      <t xml:space="preserve">The purpose of this report is to document a facilities quarterly performance results for their VBP-QIP measures.  
This document should be filled out by the facility and provided to their paired MCO quarterly.  
All cells which require input are highlighted in gold.  Cells highlighted in grey do not require any input.  
1) Select the Facility filling out the report in cell E13. 
2) Select the MCO the report is being provided to in cell E14.
3) Select the number of licensed beds the facility operates in cell E15.
4) Select the measurement period (demonstration year) and associated measurement quarter from the drop down menus in the cells labeled "Select Current Period" and "Select Current Quarter Result"  in rows 17 and 18 respectively from column F through I.     
5) Select the Facilities six performance measures from the drop down menu in column D rows 20 - 25.
6) Specify any alternative measures selected as applicable in column E.  
7) Input the performance data for each measure in their respective columns (F - M) for each quarter within the measurement period in rows 20 - 25.  The spreadsheet will automatically calculate the rolling average.  For measures based on median time enter the median time for the entire the rolling year in the numerator column in the most recent quarter.  Enter NA in the denomintor column in the same quarter.  All other numerator and denominator cells can be left blank.     
8) Input the baseline rolling average for each measure in column O rows 20 - 25.
9) Indicate if the current period rolling average in column N has improved or maintained relative to the baseline rolling average in column O using the drop down menu in column P.  
10) If a measure credit was earned through exceeding VBP contracting milestones enter the credit in cell L28.  
</t>
    </r>
    <r>
      <rPr>
        <vertAlign val="superscript"/>
        <sz val="11"/>
        <rFont val="Arial"/>
        <family val="2"/>
      </rPr>
      <t>1</t>
    </r>
    <r>
      <rPr>
        <sz val="11"/>
        <rFont val="Arial"/>
        <family val="2"/>
      </rPr>
      <t xml:space="preserve"> </t>
    </r>
    <r>
      <rPr>
        <i/>
        <sz val="11"/>
        <rFont val="Arial"/>
        <family val="2"/>
      </rPr>
      <t xml:space="preserve">Facility names have been provided on the "Measures" sheet.  In the event worksheet functionality does not work properly please copy the measures chosen from the "Measures" worksheet and paste into the column D.  </t>
    </r>
  </si>
  <si>
    <r>
      <rPr>
        <vertAlign val="superscript"/>
        <sz val="11"/>
        <color theme="1"/>
        <rFont val="Arial"/>
        <family val="2"/>
      </rPr>
      <t>2</t>
    </r>
    <r>
      <rPr>
        <sz val="11"/>
        <color theme="1"/>
        <rFont val="Arial"/>
        <family val="2"/>
      </rPr>
      <t xml:space="preserve">For measures based on median time or percent complete, enter the median time for the entire rolling year in the numerator column in the most recent quarter.  Enter NA in the denomintor column in the same quarter.  All other numerator and denominator cells can be left blank.     </t>
    </r>
  </si>
  <si>
    <t>Pressure Ulcer Rate, Stage II or higher</t>
  </si>
  <si>
    <t>Jamaica Hospital</t>
  </si>
  <si>
    <t>Potential P4P and P4R Award Available in Quarter</t>
  </si>
  <si>
    <t>Potential P4P Award Available in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</si>
</sst>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quot;$&quot;#,##0"/>
    <numFmt numFmtId="165" formatCode="&quot;$&quot;#,##0.00"/>
    <numFmt numFmtId="166" formatCode="&quot;$&quot;#,##0.00;[Red]&quot;$&quot;#,##0.00"/>
  </numFmts>
  <fonts count="21" x14ac:knownFonts="1">
    <font>
      <sz val="11"/>
      <color theme="1"/>
      <name val="Calibri"/>
      <family val="2"/>
      <scheme val="minor"/>
    </font>
    <font>
      <b/>
      <sz val="8"/>
      <color rgb="FFFFFFFF"/>
      <name val="Arial"/>
      <family val="2"/>
    </font>
    <font>
      <sz val="8"/>
      <color theme="1"/>
      <name val="Arial"/>
      <family val="2"/>
    </font>
    <font>
      <sz val="7"/>
      <color theme="1"/>
      <name val="Arial"/>
      <family val="2"/>
    </font>
    <font>
      <sz val="11"/>
      <color theme="1"/>
      <name val="Arial"/>
      <family val="2"/>
    </font>
    <font>
      <sz val="6"/>
      <color theme="1"/>
      <name val="Arial"/>
      <family val="2"/>
    </font>
    <font>
      <sz val="11"/>
      <name val="Arial"/>
      <family val="2"/>
    </font>
    <font>
      <b/>
      <sz val="7"/>
      <name val="Arial"/>
      <family val="2"/>
    </font>
    <font>
      <b/>
      <sz val="7"/>
      <color theme="1"/>
      <name val="Arial"/>
      <family val="2"/>
    </font>
    <font>
      <sz val="11"/>
      <color theme="1"/>
      <name val="Calibri"/>
      <family val="2"/>
      <scheme val="minor"/>
    </font>
    <font>
      <b/>
      <sz val="8"/>
      <color theme="1"/>
      <name val="Arial"/>
      <family val="2"/>
    </font>
    <font>
      <sz val="8"/>
      <name val="Arial"/>
      <family val="2"/>
    </font>
    <font>
      <sz val="9"/>
      <name val="Arial"/>
      <family val="2"/>
    </font>
    <font>
      <b/>
      <sz val="11"/>
      <color theme="1"/>
      <name val="Arial"/>
      <family val="2"/>
    </font>
    <font>
      <b/>
      <sz val="11"/>
      <color theme="1"/>
      <name val="Calibri"/>
      <family val="2"/>
      <scheme val="minor"/>
    </font>
    <font>
      <b/>
      <sz val="9"/>
      <color theme="1"/>
      <name val="Arial"/>
      <family val="2"/>
    </font>
    <font>
      <sz val="9"/>
      <color theme="1"/>
      <name val="Arial"/>
      <family val="2"/>
    </font>
    <font>
      <sz val="9"/>
      <color theme="1"/>
      <name val="Calibri"/>
      <family val="2"/>
      <scheme val="minor"/>
    </font>
    <font>
      <vertAlign val="superscript"/>
      <sz val="11"/>
      <name val="Arial"/>
      <family val="2"/>
    </font>
    <font>
      <i/>
      <sz val="11"/>
      <name val="Arial"/>
      <family val="2"/>
    </font>
    <font>
      <vertAlign val="superscript"/>
      <sz val="11"/>
      <color theme="1"/>
      <name val="Arial"/>
      <family val="2"/>
    </font>
  </fonts>
  <fills count="10">
    <fill>
      <patternFill patternType="none"/>
    </fill>
    <fill>
      <patternFill patternType="gray125"/>
    </fill>
    <fill>
      <patternFill patternType="solid">
        <fgColor rgb="FF503278"/>
        <bgColor indexed="64"/>
      </patternFill>
    </fill>
    <fill>
      <patternFill patternType="solid">
        <fgColor rgb="FFE5DFEC"/>
        <bgColor indexed="64"/>
      </patternFill>
    </fill>
    <fill>
      <patternFill patternType="solid">
        <fgColor theme="7" tint="0.79998168889431442"/>
        <bgColor indexed="64"/>
      </patternFill>
    </fill>
    <fill>
      <patternFill patternType="solid">
        <fgColor rgb="FFABABFF"/>
        <bgColor indexed="64"/>
      </patternFill>
    </fill>
    <fill>
      <patternFill patternType="solid">
        <fgColor rgb="FFFFAD5B"/>
        <bgColor indexed="64"/>
      </patternFill>
    </fill>
    <fill>
      <patternFill patternType="solid">
        <fgColor rgb="FFFFE0C1"/>
        <bgColor indexed="64"/>
      </patternFill>
    </fill>
    <fill>
      <patternFill patternType="solid">
        <fgColor theme="3" tint="0.7999816888943144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9" fontId="9" fillId="0" borderId="0" applyFont="0" applyFill="0" applyBorder="0" applyAlignment="0" applyProtection="0"/>
  </cellStyleXfs>
  <cellXfs count="159">
    <xf numFmtId="0" fontId="0" fillId="0" borderId="0" xfId="0"/>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6" xfId="0" applyFont="1" applyFill="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vertical="center" wrapText="1"/>
    </xf>
    <xf numFmtId="0" fontId="2" fillId="0" borderId="5" xfId="0" applyFont="1" applyBorder="1" applyAlignment="1">
      <alignment vertical="center" wrapText="1"/>
    </xf>
    <xf numFmtId="0" fontId="1" fillId="2" borderId="0"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0" xfId="0" applyFont="1"/>
    <xf numFmtId="0" fontId="3" fillId="0" borderId="2" xfId="0" applyFont="1" applyBorder="1" applyAlignment="1" applyProtection="1">
      <alignment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xf numFmtId="0" fontId="4" fillId="4" borderId="1" xfId="0" applyFont="1" applyFill="1" applyBorder="1" applyAlignment="1" applyProtection="1">
      <alignment horizontal="center"/>
    </xf>
    <xf numFmtId="164" fontId="0" fillId="0" borderId="0" xfId="0" applyNumberFormat="1"/>
    <xf numFmtId="0" fontId="3" fillId="7" borderId="1" xfId="0" applyFont="1" applyFill="1" applyBorder="1" applyAlignment="1" applyProtection="1">
      <alignment horizontal="center" vertical="center" wrapText="1"/>
    </xf>
    <xf numFmtId="4" fontId="3" fillId="7" borderId="12" xfId="0" applyNumberFormat="1" applyFont="1" applyFill="1" applyBorder="1" applyAlignment="1" applyProtection="1">
      <alignment horizontal="center" vertical="center" wrapText="1"/>
      <protection locked="0"/>
    </xf>
    <xf numFmtId="4" fontId="3" fillId="6" borderId="12" xfId="0" applyNumberFormat="1"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xf>
    <xf numFmtId="165" fontId="3" fillId="0" borderId="2" xfId="0" applyNumberFormat="1" applyFont="1" applyBorder="1" applyAlignment="1" applyProtection="1">
      <alignment vertical="center" wrapText="1"/>
    </xf>
    <xf numFmtId="165" fontId="3" fillId="0" borderId="1" xfId="0" applyNumberFormat="1" applyFont="1" applyBorder="1" applyAlignment="1" applyProtection="1">
      <alignment vertical="center"/>
      <protection locked="0"/>
    </xf>
    <xf numFmtId="165" fontId="3" fillId="5" borderId="1" xfId="0" applyNumberFormat="1" applyFont="1" applyFill="1" applyBorder="1" applyAlignment="1" applyProtection="1">
      <alignment vertical="center"/>
      <protection locked="0"/>
    </xf>
    <xf numFmtId="165" fontId="3" fillId="0" borderId="1" xfId="0" applyNumberFormat="1" applyFont="1" applyBorder="1" applyAlignment="1" applyProtection="1">
      <alignment vertical="center" wrapText="1"/>
      <protection locked="0"/>
    </xf>
    <xf numFmtId="166" fontId="7" fillId="5" borderId="1" xfId="0" applyNumberFormat="1" applyFont="1" applyFill="1" applyBorder="1" applyAlignment="1" applyProtection="1">
      <alignment vertical="center" wrapText="1"/>
    </xf>
    <xf numFmtId="4" fontId="3" fillId="6" borderId="1" xfId="0" applyNumberFormat="1" applyFont="1" applyFill="1" applyBorder="1" applyAlignment="1" applyProtection="1">
      <alignment horizontal="center" vertical="center" wrapText="1"/>
    </xf>
    <xf numFmtId="165" fontId="8" fillId="5" borderId="1" xfId="0" applyNumberFormat="1" applyFont="1" applyFill="1" applyBorder="1" applyAlignment="1" applyProtection="1">
      <alignment vertical="center"/>
    </xf>
    <xf numFmtId="0" fontId="4" fillId="4" borderId="1" xfId="0" applyFont="1" applyFill="1" applyBorder="1" applyAlignment="1" applyProtection="1">
      <alignment horizontal="center"/>
      <protection locked="0"/>
    </xf>
    <xf numFmtId="4" fontId="3" fillId="7" borderId="12" xfId="0" applyNumberFormat="1" applyFont="1" applyFill="1" applyBorder="1" applyAlignment="1" applyProtection="1">
      <alignment horizontal="center" vertical="center" wrapText="1"/>
    </xf>
    <xf numFmtId="0" fontId="2" fillId="0" borderId="0" xfId="0" applyFont="1" applyProtection="1"/>
    <xf numFmtId="0" fontId="5" fillId="0" borderId="0" xfId="0" applyFont="1" applyProtection="1"/>
    <xf numFmtId="0" fontId="3" fillId="0" borderId="0" xfId="0" applyFont="1" applyProtection="1"/>
    <xf numFmtId="0" fontId="4" fillId="4" borderId="1" xfId="0" applyFont="1" applyFill="1" applyBorder="1" applyAlignment="1" applyProtection="1">
      <alignment wrapText="1"/>
      <protection locked="0"/>
    </xf>
    <xf numFmtId="0" fontId="4" fillId="0" borderId="0" xfId="0" applyFont="1" applyFill="1" applyAlignment="1" applyProtection="1">
      <alignment horizontal="left"/>
    </xf>
    <xf numFmtId="0" fontId="4" fillId="0" borderId="0" xfId="0" applyFont="1" applyFill="1" applyAlignment="1" applyProtection="1">
      <alignment horizontal="right"/>
    </xf>
    <xf numFmtId="0" fontId="10" fillId="0" borderId="0" xfId="0" applyFont="1" applyProtection="1"/>
    <xf numFmtId="4" fontId="2" fillId="0" borderId="0" xfId="0" applyNumberFormat="1" applyFont="1" applyProtection="1"/>
    <xf numFmtId="0" fontId="11" fillId="0" borderId="0" xfId="0" applyFont="1" applyBorder="1" applyAlignment="1" applyProtection="1">
      <alignment vertical="center" wrapText="1"/>
    </xf>
    <xf numFmtId="0" fontId="3" fillId="0" borderId="0" xfId="0" applyFont="1" applyAlignment="1" applyProtection="1">
      <alignment horizontal="left"/>
    </xf>
    <xf numFmtId="0" fontId="3" fillId="0" borderId="0" xfId="0" applyFont="1" applyAlignment="1" applyProtection="1">
      <alignment horizontal="right"/>
    </xf>
    <xf numFmtId="4" fontId="3" fillId="0" borderId="0" xfId="0" applyNumberFormat="1" applyFont="1" applyProtection="1"/>
    <xf numFmtId="4" fontId="5" fillId="0" borderId="0" xfId="0" applyNumberFormat="1" applyFont="1" applyProtection="1"/>
    <xf numFmtId="4" fontId="5" fillId="0" borderId="0" xfId="0" applyNumberFormat="1" applyFont="1" applyProtection="1">
      <protection locked="0"/>
    </xf>
    <xf numFmtId="0" fontId="5" fillId="0" borderId="0" xfId="0" applyFont="1" applyProtection="1">
      <protection locked="0"/>
    </xf>
    <xf numFmtId="0" fontId="0" fillId="0" borderId="0" xfId="0" applyFont="1"/>
    <xf numFmtId="0" fontId="0" fillId="0" borderId="0" xfId="0" applyFont="1" applyFill="1" applyBorder="1" applyAlignment="1">
      <alignment vertical="center" wrapText="1"/>
    </xf>
    <xf numFmtId="0" fontId="0" fillId="0" borderId="18" xfId="0" applyBorder="1"/>
    <xf numFmtId="0" fontId="0" fillId="0" borderId="19" xfId="0" applyBorder="1"/>
    <xf numFmtId="0" fontId="4" fillId="0" borderId="20" xfId="0" applyFont="1" applyBorder="1" applyProtection="1"/>
    <xf numFmtId="0" fontId="4" fillId="0" borderId="8" xfId="0" applyFont="1" applyBorder="1" applyProtection="1"/>
    <xf numFmtId="0" fontId="4" fillId="0" borderId="21" xfId="0" applyFont="1" applyBorder="1" applyProtection="1"/>
    <xf numFmtId="0" fontId="4" fillId="0" borderId="6" xfId="0" applyFont="1" applyBorder="1" applyProtection="1"/>
    <xf numFmtId="0" fontId="2" fillId="9" borderId="0" xfId="0" applyFont="1" applyFill="1" applyProtection="1"/>
    <xf numFmtId="0" fontId="5" fillId="9" borderId="0" xfId="0" applyFont="1" applyFill="1" applyProtection="1"/>
    <xf numFmtId="0" fontId="4" fillId="9" borderId="0" xfId="0" applyFont="1" applyFill="1" applyProtection="1"/>
    <xf numFmtId="0" fontId="6" fillId="9" borderId="0" xfId="0" applyFont="1" applyFill="1" applyBorder="1" applyAlignment="1" applyProtection="1">
      <alignment vertical="center" wrapText="1"/>
    </xf>
    <xf numFmtId="0" fontId="5" fillId="9" borderId="0" xfId="0" applyFont="1" applyFill="1" applyBorder="1" applyAlignment="1" applyProtection="1">
      <alignment horizontal="left" vertical="center" wrapText="1"/>
    </xf>
    <xf numFmtId="0" fontId="3" fillId="9" borderId="0" xfId="0" applyFont="1" applyFill="1" applyProtection="1"/>
    <xf numFmtId="0" fontId="5" fillId="9" borderId="0" xfId="0" applyFont="1" applyFill="1" applyBorder="1" applyProtection="1"/>
    <xf numFmtId="0" fontId="5" fillId="9" borderId="10" xfId="0" applyFont="1" applyFill="1" applyBorder="1" applyProtection="1"/>
    <xf numFmtId="0" fontId="3" fillId="9" borderId="2" xfId="0" applyFont="1" applyFill="1" applyBorder="1" applyAlignment="1" applyProtection="1">
      <alignment vertical="center" wrapText="1"/>
    </xf>
    <xf numFmtId="0" fontId="5" fillId="9" borderId="0" xfId="0" applyFont="1" applyFill="1" applyAlignment="1" applyProtection="1">
      <alignment vertical="center"/>
    </xf>
    <xf numFmtId="0" fontId="4" fillId="9" borderId="0" xfId="0" applyFont="1" applyFill="1" applyAlignment="1" applyProtection="1">
      <alignment horizontal="right"/>
    </xf>
    <xf numFmtId="0" fontId="13" fillId="9" borderId="0" xfId="0" applyFont="1" applyFill="1" applyProtection="1"/>
    <xf numFmtId="0" fontId="4" fillId="4" borderId="1" xfId="0" applyFont="1" applyFill="1" applyBorder="1" applyAlignment="1" applyProtection="1">
      <alignment horizontal="center"/>
      <protection locked="0"/>
    </xf>
    <xf numFmtId="0" fontId="4" fillId="4" borderId="12" xfId="0" applyFont="1" applyFill="1" applyBorder="1" applyAlignment="1" applyProtection="1">
      <alignment horizontal="center" vertical="center" wrapText="1"/>
      <protection locked="0"/>
    </xf>
    <xf numFmtId="0" fontId="4" fillId="8" borderId="13" xfId="0" applyFont="1" applyFill="1" applyBorder="1" applyAlignment="1" applyProtection="1">
      <alignment horizontal="center" vertical="center" wrapText="1"/>
    </xf>
    <xf numFmtId="0" fontId="4" fillId="9" borderId="10" xfId="0" applyFont="1" applyFill="1" applyBorder="1" applyAlignment="1" applyProtection="1">
      <alignment vertical="center"/>
    </xf>
    <xf numFmtId="0" fontId="5" fillId="9" borderId="0" xfId="0" applyFont="1" applyFill="1" applyAlignment="1" applyProtection="1">
      <alignment horizontal="right" vertical="center"/>
    </xf>
    <xf numFmtId="2" fontId="4" fillId="4" borderId="1" xfId="0" applyNumberFormat="1" applyFont="1" applyFill="1" applyBorder="1" applyAlignment="1" applyProtection="1">
      <alignment horizontal="center" vertical="center" wrapText="1"/>
      <protection locked="0"/>
    </xf>
    <xf numFmtId="2" fontId="4" fillId="8" borderId="1" xfId="0" applyNumberFormat="1" applyFont="1" applyFill="1" applyBorder="1" applyAlignment="1" applyProtection="1">
      <alignment horizontal="center" vertical="center" wrapText="1"/>
      <protection locked="0"/>
    </xf>
    <xf numFmtId="0" fontId="15" fillId="0" borderId="0" xfId="0" applyFont="1" applyAlignment="1">
      <alignment horizontal="center"/>
    </xf>
    <xf numFmtId="0" fontId="16" fillId="0" borderId="0" xfId="0" applyFont="1"/>
    <xf numFmtId="0" fontId="17" fillId="0" borderId="0" xfId="0" applyFont="1"/>
    <xf numFmtId="0" fontId="14" fillId="0" borderId="0" xfId="0" applyFont="1" applyAlignment="1">
      <alignment horizontal="center"/>
    </xf>
    <xf numFmtId="0" fontId="4" fillId="9" borderId="0" xfId="0" applyFont="1" applyFill="1" applyBorder="1" applyAlignment="1" applyProtection="1">
      <alignment horizontal="center"/>
      <protection locked="0"/>
    </xf>
    <xf numFmtId="0" fontId="0" fillId="0" borderId="0" xfId="0" applyFont="1" applyAlignment="1"/>
    <xf numFmtId="0" fontId="2" fillId="0" borderId="0" xfId="0" applyFont="1" applyFill="1"/>
    <xf numFmtId="0" fontId="4" fillId="9" borderId="0" xfId="0" applyFont="1" applyFill="1" applyAlignment="1" applyProtection="1">
      <alignment vertical="center"/>
    </xf>
    <xf numFmtId="0" fontId="5" fillId="9" borderId="0" xfId="0" applyFont="1" applyFill="1" applyAlignment="1" applyProtection="1">
      <alignment horizontal="center" vertical="center"/>
    </xf>
    <xf numFmtId="0" fontId="4" fillId="8" borderId="32" xfId="0" applyFont="1" applyFill="1" applyBorder="1" applyAlignment="1" applyProtection="1">
      <alignment horizontal="center" wrapText="1"/>
    </xf>
    <xf numFmtId="0" fontId="4" fillId="8" borderId="15" xfId="0" applyFont="1" applyFill="1" applyBorder="1" applyAlignment="1" applyProtection="1">
      <alignment horizontal="center"/>
    </xf>
    <xf numFmtId="0" fontId="4" fillId="8" borderId="14" xfId="0" applyFont="1" applyFill="1" applyBorder="1" applyAlignment="1" applyProtection="1">
      <alignment horizontal="center"/>
    </xf>
    <xf numFmtId="9" fontId="4" fillId="8" borderId="15" xfId="0" applyNumberFormat="1" applyFont="1" applyFill="1" applyBorder="1" applyAlignment="1" applyProtection="1">
      <alignment horizontal="center"/>
    </xf>
    <xf numFmtId="0" fontId="4" fillId="8" borderId="14" xfId="0" applyFont="1" applyFill="1" applyBorder="1" applyAlignment="1" applyProtection="1">
      <alignment horizontal="center" vertical="center"/>
    </xf>
    <xf numFmtId="9" fontId="4" fillId="8" borderId="15" xfId="0" applyNumberFormat="1" applyFont="1" applyFill="1" applyBorder="1" applyAlignment="1" applyProtection="1">
      <alignment horizontal="center" vertical="center"/>
    </xf>
    <xf numFmtId="0" fontId="4" fillId="8" borderId="16" xfId="0" applyFont="1" applyFill="1" applyBorder="1" applyAlignment="1" applyProtection="1">
      <alignment horizontal="center"/>
    </xf>
    <xf numFmtId="9" fontId="4" fillId="8" borderId="17" xfId="0" applyNumberFormat="1" applyFont="1" applyFill="1" applyBorder="1" applyAlignment="1" applyProtection="1">
      <alignment horizontal="center"/>
    </xf>
    <xf numFmtId="0" fontId="0" fillId="9" borderId="0" xfId="0" applyFill="1"/>
    <xf numFmtId="6" fontId="4" fillId="8" borderId="19" xfId="0" applyNumberFormat="1" applyFont="1" applyFill="1" applyBorder="1" applyAlignment="1" applyProtection="1">
      <alignment horizontal="center" vertical="center"/>
      <protection hidden="1"/>
    </xf>
    <xf numFmtId="9" fontId="4" fillId="8" borderId="8" xfId="1" applyFont="1" applyFill="1" applyBorder="1" applyAlignment="1" applyProtection="1">
      <alignment horizontal="center" vertical="center"/>
      <protection hidden="1"/>
    </xf>
    <xf numFmtId="6" fontId="4" fillId="8" borderId="8" xfId="0" applyNumberFormat="1" applyFont="1" applyFill="1" applyBorder="1" applyAlignment="1" applyProtection="1">
      <alignment horizontal="center" vertical="center"/>
      <protection hidden="1"/>
    </xf>
    <xf numFmtId="6" fontId="4" fillId="8" borderId="6" xfId="0" applyNumberFormat="1" applyFont="1" applyFill="1" applyBorder="1" applyAlignment="1" applyProtection="1">
      <alignment horizontal="center"/>
    </xf>
    <xf numFmtId="0" fontId="0" fillId="9" borderId="0" xfId="0" applyFill="1" applyAlignment="1">
      <alignment vertical="top" wrapText="1"/>
    </xf>
    <xf numFmtId="0" fontId="0" fillId="9" borderId="0" xfId="0" applyFill="1" applyBorder="1" applyAlignment="1">
      <alignment vertical="top" wrapText="1"/>
    </xf>
    <xf numFmtId="0" fontId="4" fillId="8" borderId="1" xfId="0" applyFont="1" applyFill="1" applyBorder="1" applyAlignment="1" applyProtection="1">
      <alignment horizontal="center" vertical="center" wrapText="1"/>
    </xf>
    <xf numFmtId="0" fontId="4" fillId="8" borderId="36"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8" borderId="40" xfId="0" applyFont="1" applyFill="1" applyBorder="1" applyAlignment="1" applyProtection="1">
      <alignment horizontal="center" vertical="center"/>
    </xf>
    <xf numFmtId="0" fontId="4" fillId="8" borderId="1" xfId="0" applyFont="1" applyFill="1" applyBorder="1" applyAlignment="1" applyProtection="1">
      <alignment horizontal="center"/>
    </xf>
    <xf numFmtId="0" fontId="4" fillId="9" borderId="0" xfId="0" applyFont="1" applyFill="1" applyBorder="1" applyAlignment="1" applyProtection="1">
      <alignment vertical="center"/>
    </xf>
    <xf numFmtId="0" fontId="4" fillId="4" borderId="1" xfId="0"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2"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8" borderId="20" xfId="0" applyFont="1" applyFill="1" applyBorder="1" applyAlignment="1" applyProtection="1">
      <alignment horizontal="right" vertical="center"/>
      <protection hidden="1"/>
    </xf>
    <xf numFmtId="0" fontId="4" fillId="8" borderId="0" xfId="0" applyFont="1" applyFill="1" applyBorder="1" applyAlignment="1" applyProtection="1">
      <alignment horizontal="right" vertical="center"/>
      <protection hidden="1"/>
    </xf>
    <xf numFmtId="0" fontId="4" fillId="9" borderId="0" xfId="0" applyFont="1" applyFill="1" applyAlignment="1" applyProtection="1">
      <alignment horizontal="left" wrapText="1"/>
    </xf>
    <xf numFmtId="0" fontId="6" fillId="9" borderId="22" xfId="0" applyFont="1" applyFill="1" applyBorder="1" applyAlignment="1" applyProtection="1">
      <alignment horizontal="left" vertical="center" wrapText="1"/>
    </xf>
    <xf numFmtId="0" fontId="6" fillId="9" borderId="23" xfId="0" applyFont="1" applyFill="1" applyBorder="1" applyAlignment="1" applyProtection="1">
      <alignment horizontal="left" vertical="center" wrapText="1"/>
    </xf>
    <xf numFmtId="0" fontId="6" fillId="9" borderId="24" xfId="0" applyFont="1" applyFill="1" applyBorder="1" applyAlignment="1" applyProtection="1">
      <alignment horizontal="left" vertical="center" wrapText="1"/>
    </xf>
    <xf numFmtId="0" fontId="6" fillId="9" borderId="25" xfId="0" applyFont="1" applyFill="1" applyBorder="1" applyAlignment="1" applyProtection="1">
      <alignment horizontal="left" vertical="center" wrapText="1"/>
    </xf>
    <xf numFmtId="0" fontId="6" fillId="9" borderId="0" xfId="0" applyFont="1" applyFill="1" applyBorder="1" applyAlignment="1" applyProtection="1">
      <alignment horizontal="left" vertical="center" wrapText="1"/>
    </xf>
    <xf numFmtId="0" fontId="6" fillId="9" borderId="26" xfId="0" applyFont="1" applyFill="1" applyBorder="1" applyAlignment="1" applyProtection="1">
      <alignment horizontal="left" vertical="center" wrapText="1"/>
    </xf>
    <xf numFmtId="0" fontId="6" fillId="9" borderId="27" xfId="0" applyFont="1" applyFill="1" applyBorder="1" applyAlignment="1" applyProtection="1">
      <alignment horizontal="left" vertical="center" wrapText="1"/>
    </xf>
    <xf numFmtId="0" fontId="6" fillId="9" borderId="28" xfId="0" applyFont="1" applyFill="1" applyBorder="1" applyAlignment="1" applyProtection="1">
      <alignment horizontal="left" vertical="center" wrapText="1"/>
    </xf>
    <xf numFmtId="0" fontId="6" fillId="9" borderId="29" xfId="0" applyFont="1" applyFill="1" applyBorder="1" applyAlignment="1" applyProtection="1">
      <alignment horizontal="left" vertical="center" wrapText="1"/>
    </xf>
    <xf numFmtId="0" fontId="4" fillId="8" borderId="30" xfId="0" applyFont="1" applyFill="1" applyBorder="1" applyAlignment="1" applyProtection="1">
      <alignment horizontal="right" vertical="center"/>
    </xf>
    <xf numFmtId="0" fontId="4" fillId="8" borderId="35" xfId="0" applyFont="1" applyFill="1" applyBorder="1" applyAlignment="1" applyProtection="1">
      <alignment horizontal="right" vertical="center"/>
    </xf>
    <xf numFmtId="0" fontId="13" fillId="8" borderId="30" xfId="0" applyFont="1" applyFill="1" applyBorder="1" applyAlignment="1" applyProtection="1">
      <alignment horizontal="center"/>
    </xf>
    <xf numFmtId="0" fontId="13" fillId="8" borderId="31" xfId="0" applyFont="1" applyFill="1" applyBorder="1" applyAlignment="1" applyProtection="1">
      <alignment horizontal="center"/>
    </xf>
    <xf numFmtId="0" fontId="4" fillId="8" borderId="37" xfId="0" applyFont="1" applyFill="1" applyBorder="1" applyAlignment="1" applyProtection="1">
      <alignment horizontal="right" vertical="center"/>
    </xf>
    <xf numFmtId="0" fontId="4" fillId="8" borderId="12" xfId="0" applyFont="1" applyFill="1" applyBorder="1" applyAlignment="1" applyProtection="1">
      <alignment horizontal="right" vertical="center"/>
    </xf>
    <xf numFmtId="0" fontId="4" fillId="8" borderId="38" xfId="0" applyFont="1" applyFill="1" applyBorder="1" applyAlignment="1" applyProtection="1">
      <alignment horizontal="right" vertical="center"/>
    </xf>
    <xf numFmtId="0" fontId="4" fillId="8" borderId="39" xfId="0" applyFont="1" applyFill="1" applyBorder="1" applyAlignment="1" applyProtection="1">
      <alignment horizontal="right" vertical="center"/>
    </xf>
    <xf numFmtId="0" fontId="4" fillId="8" borderId="18" xfId="0" applyFont="1" applyFill="1" applyBorder="1" applyAlignment="1" applyProtection="1">
      <alignment horizontal="right" vertical="center"/>
      <protection hidden="1"/>
    </xf>
    <xf numFmtId="0" fontId="4" fillId="8" borderId="33" xfId="0" applyFont="1" applyFill="1" applyBorder="1" applyAlignment="1" applyProtection="1">
      <alignment horizontal="right" vertical="center"/>
      <protection hidden="1"/>
    </xf>
    <xf numFmtId="0" fontId="4" fillId="8" borderId="21" xfId="0" applyFont="1" applyFill="1" applyBorder="1" applyAlignment="1" applyProtection="1">
      <alignment horizontal="right"/>
    </xf>
    <xf numFmtId="0" fontId="4" fillId="8" borderId="34" xfId="0" applyFont="1" applyFill="1" applyBorder="1" applyAlignment="1" applyProtection="1">
      <alignment horizontal="right"/>
    </xf>
    <xf numFmtId="0" fontId="4" fillId="8" borderId="41"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4" fillId="8" borderId="42" xfId="0" applyFont="1" applyFill="1" applyBorder="1" applyAlignment="1" applyProtection="1">
      <alignment horizontal="center" vertical="center" wrapText="1"/>
    </xf>
    <xf numFmtId="0" fontId="4" fillId="8" borderId="13" xfId="0" applyFont="1" applyFill="1" applyBorder="1" applyAlignment="1" applyProtection="1">
      <alignment horizontal="center" vertical="center" wrapText="1"/>
    </xf>
    <xf numFmtId="0" fontId="0" fillId="9" borderId="22" xfId="0" applyFill="1" applyBorder="1" applyAlignment="1">
      <alignment horizontal="left" vertical="top" wrapText="1"/>
    </xf>
    <xf numFmtId="0" fontId="0" fillId="9" borderId="23" xfId="0" applyFill="1" applyBorder="1" applyAlignment="1">
      <alignment horizontal="left" vertical="top" wrapText="1"/>
    </xf>
    <xf numFmtId="0" fontId="0" fillId="9" borderId="24" xfId="0" applyFill="1" applyBorder="1" applyAlignment="1">
      <alignment horizontal="left" vertical="top" wrapText="1"/>
    </xf>
    <xf numFmtId="0" fontId="0" fillId="9" borderId="25" xfId="0" applyFill="1" applyBorder="1" applyAlignment="1">
      <alignment horizontal="left" vertical="top" wrapText="1"/>
    </xf>
    <xf numFmtId="0" fontId="0" fillId="9" borderId="0" xfId="0" applyFill="1" applyBorder="1" applyAlignment="1">
      <alignment horizontal="left" vertical="top" wrapText="1"/>
    </xf>
    <xf numFmtId="0" fontId="0" fillId="9" borderId="26" xfId="0" applyFill="1" applyBorder="1" applyAlignment="1">
      <alignment horizontal="left" vertical="top" wrapText="1"/>
    </xf>
    <xf numFmtId="0" fontId="0" fillId="9" borderId="27" xfId="0" applyFill="1" applyBorder="1" applyAlignment="1">
      <alignment horizontal="left" vertical="top" wrapText="1"/>
    </xf>
    <xf numFmtId="0" fontId="0" fillId="9" borderId="28" xfId="0" applyFill="1" applyBorder="1" applyAlignment="1">
      <alignment horizontal="left" vertical="top" wrapText="1"/>
    </xf>
    <xf numFmtId="0" fontId="0" fillId="9" borderId="29" xfId="0" applyFill="1" applyBorder="1" applyAlignment="1">
      <alignment horizontal="left" vertical="top" wrapText="1"/>
    </xf>
    <xf numFmtId="4" fontId="3" fillId="6" borderId="2" xfId="0" applyNumberFormat="1" applyFont="1" applyFill="1" applyBorder="1" applyAlignment="1" applyProtection="1">
      <alignment horizontal="center"/>
    </xf>
    <xf numFmtId="4" fontId="3" fillId="6" borderId="11" xfId="0" applyNumberFormat="1" applyFont="1" applyFill="1" applyBorder="1" applyAlignment="1" applyProtection="1">
      <alignment horizontal="center"/>
    </xf>
    <xf numFmtId="4" fontId="3" fillId="6" borderId="12" xfId="0" applyNumberFormat="1" applyFont="1" applyFill="1" applyBorder="1" applyAlignment="1" applyProtection="1">
      <alignment horizontal="center"/>
    </xf>
    <xf numFmtId="4" fontId="3" fillId="7" borderId="2" xfId="0" applyNumberFormat="1" applyFont="1" applyFill="1" applyBorder="1" applyAlignment="1" applyProtection="1">
      <alignment horizontal="center" vertical="center" wrapText="1"/>
    </xf>
    <xf numFmtId="4" fontId="3" fillId="7" borderId="11" xfId="0" applyNumberFormat="1" applyFont="1" applyFill="1" applyBorder="1" applyAlignment="1" applyProtection="1">
      <alignment horizontal="center" vertical="center" wrapText="1"/>
    </xf>
    <xf numFmtId="4" fontId="3" fillId="7" borderId="12" xfId="0" applyNumberFormat="1"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0" fontId="12" fillId="0" borderId="0" xfId="0" applyFont="1" applyBorder="1" applyAlignment="1" applyProtection="1">
      <alignment horizontal="left" vertical="center" wrapText="1"/>
    </xf>
    <xf numFmtId="4" fontId="4" fillId="4" borderId="1" xfId="0" applyNumberFormat="1" applyFont="1" applyFill="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colors>
    <mruColors>
      <color rgb="FFFFCD9B"/>
      <color rgb="FFFFF2E5"/>
      <color rgb="FFEBEBFF"/>
      <color rgb="FFABABFF"/>
      <color rgb="FFFFAD5B"/>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Sheet1!$I$4:$I$13</c:f>
              <c:numCache>
                <c:formatCode>General</c:formatCode>
                <c:ptCount val="10"/>
                <c:pt idx="0">
                  <c:v>13</c:v>
                </c:pt>
                <c:pt idx="1">
                  <c:v>12.5</c:v>
                </c:pt>
                <c:pt idx="2">
                  <c:v>12</c:v>
                </c:pt>
                <c:pt idx="3">
                  <c:v>11.5</c:v>
                </c:pt>
                <c:pt idx="4">
                  <c:v>11</c:v>
                </c:pt>
                <c:pt idx="5">
                  <c:v>10.5</c:v>
                </c:pt>
                <c:pt idx="6">
                  <c:v>10</c:v>
                </c:pt>
                <c:pt idx="7">
                  <c:v>9.5</c:v>
                </c:pt>
                <c:pt idx="8">
                  <c:v>9</c:v>
                </c:pt>
                <c:pt idx="9">
                  <c:v>8.5</c:v>
                </c:pt>
              </c:numCache>
            </c:numRef>
          </c:cat>
          <c:val>
            <c:numRef>
              <c:f>Sheet1!$M$4:$M$13</c:f>
              <c:numCache>
                <c:formatCode>General</c:formatCode>
                <c:ptCount val="10"/>
                <c:pt idx="0">
                  <c:v>1.0714285714285714</c:v>
                </c:pt>
                <c:pt idx="1">
                  <c:v>1.0595238095238095</c:v>
                </c:pt>
                <c:pt idx="2">
                  <c:v>1.0476190476190477</c:v>
                </c:pt>
                <c:pt idx="3">
                  <c:v>1.0357142857142858</c:v>
                </c:pt>
                <c:pt idx="4">
                  <c:v>1.0238095238095237</c:v>
                </c:pt>
                <c:pt idx="5">
                  <c:v>1.0119047619047619</c:v>
                </c:pt>
                <c:pt idx="6">
                  <c:v>1</c:v>
                </c:pt>
                <c:pt idx="7">
                  <c:v>0.98809523809523814</c:v>
                </c:pt>
                <c:pt idx="8">
                  <c:v>0.97619047619047616</c:v>
                </c:pt>
                <c:pt idx="9">
                  <c:v>0.9642857142857143</c:v>
                </c:pt>
              </c:numCache>
            </c:numRef>
          </c:val>
          <c:extLst>
            <c:ext xmlns:c16="http://schemas.microsoft.com/office/drawing/2014/chart" uri="{C3380CC4-5D6E-409C-BE32-E72D297353CC}">
              <c16:uniqueId val="{00000000-46FA-4098-9436-BFDC1BB18F43}"/>
            </c:ext>
          </c:extLst>
        </c:ser>
        <c:dLbls>
          <c:showLegendKey val="0"/>
          <c:showVal val="0"/>
          <c:showCatName val="0"/>
          <c:showSerName val="0"/>
          <c:showPercent val="0"/>
          <c:showBubbleSize val="0"/>
        </c:dLbls>
        <c:gapWidth val="150"/>
        <c:axId val="499186824"/>
        <c:axId val="499196008"/>
      </c:barChart>
      <c:lineChart>
        <c:grouping val="standard"/>
        <c:varyColors val="0"/>
        <c:ser>
          <c:idx val="1"/>
          <c:order val="1"/>
          <c:spPr>
            <a:ln w="28575" cap="rnd">
              <a:solidFill>
                <a:schemeClr val="accent2"/>
              </a:solidFill>
              <a:round/>
            </a:ln>
            <a:effectLst/>
          </c:spPr>
          <c:marker>
            <c:symbol val="none"/>
          </c:marker>
          <c:val>
            <c:numRef>
              <c:f>Sheet1!$N$4:$N$13</c:f>
              <c:numCache>
                <c:formatCode>General</c:formatCode>
                <c:ptCount val="10"/>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1-46FA-4098-9436-BFDC1BB18F43}"/>
            </c:ext>
          </c:extLst>
        </c:ser>
        <c:dLbls>
          <c:showLegendKey val="0"/>
          <c:showVal val="0"/>
          <c:showCatName val="0"/>
          <c:showSerName val="0"/>
          <c:showPercent val="0"/>
          <c:showBubbleSize val="0"/>
        </c:dLbls>
        <c:marker val="1"/>
        <c:smooth val="0"/>
        <c:axId val="499186824"/>
        <c:axId val="499196008"/>
      </c:lineChart>
      <c:catAx>
        <c:axId val="499186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196008"/>
        <c:crosses val="autoZero"/>
        <c:auto val="1"/>
        <c:lblAlgn val="ctr"/>
        <c:lblOffset val="100"/>
        <c:noMultiLvlLbl val="0"/>
      </c:catAx>
      <c:valAx>
        <c:axId val="499196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186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xdr:row>
      <xdr:rowOff>114300</xdr:rowOff>
    </xdr:from>
    <xdr:to>
      <xdr:col>17</xdr:col>
      <xdr:colOff>579733</xdr:colOff>
      <xdr:row>35</xdr:row>
      <xdr:rowOff>18467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85725" y="1962150"/>
          <a:ext cx="10333333" cy="46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542925</xdr:colOff>
      <xdr:row>1</xdr:row>
      <xdr:rowOff>28574</xdr:rowOff>
    </xdr:from>
    <xdr:to>
      <xdr:col>25</xdr:col>
      <xdr:colOff>504825</xdr:colOff>
      <xdr:row>20</xdr:row>
      <xdr:rowOff>171449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riso\AppData\Local\Microsoft\Windows\Temporary%20Internet%20Files\Content.Outlook\4D95EBI6\MCO%20VBP%20QIP%20Performance%20Report%205-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BP-QIP Performance Table"/>
      <sheetName val="Drop Down Menu"/>
      <sheetName val="EIP (Draft) Pairings"/>
      <sheetName val="Drop Downs (Hidden Tab)"/>
    </sheetNames>
    <sheetDataSet>
      <sheetData sheetId="0"/>
      <sheetData sheetId="1">
        <row r="38">
          <cell r="B38" t="str">
            <v>Rural</v>
          </cell>
          <cell r="C38" t="str">
            <v>Non_Rural</v>
          </cell>
        </row>
      </sheetData>
      <sheetData sheetId="2">
        <row r="21">
          <cell r="C21" t="str">
            <v>Affinity Health Plan</v>
          </cell>
          <cell r="D21" t="str">
            <v>HealthPlus</v>
          </cell>
          <cell r="E21" t="str">
            <v>Fidelis</v>
          </cell>
          <cell r="F21" t="str">
            <v>HealthFirst</v>
          </cell>
          <cell r="G21" t="str">
            <v>HealthNow</v>
          </cell>
          <cell r="H21" t="str">
            <v>Emblem Health</v>
          </cell>
          <cell r="I21" t="str">
            <v>MVP</v>
          </cell>
          <cell r="J21" t="str">
            <v>IHA</v>
          </cell>
          <cell r="K21" t="str">
            <v>MetroPlus</v>
          </cell>
          <cell r="L21" t="str">
            <v>Molina Healthcare of NY</v>
          </cell>
          <cell r="M21" t="str">
            <v>United Health Plan</v>
          </cell>
          <cell r="N21" t="str">
            <v>YourCare</v>
          </cell>
        </row>
        <row r="22">
          <cell r="C22" t="str">
            <v>Advocate Community Providers</v>
          </cell>
          <cell r="D22" t="str">
            <v>Advocate Community Providers</v>
          </cell>
          <cell r="E22" t="str">
            <v>Advocate Community Providers</v>
          </cell>
          <cell r="F22" t="str">
            <v>Advocate Community Providers</v>
          </cell>
          <cell r="G22" t="str">
            <v>Millennium Collaborative Care</v>
          </cell>
          <cell r="H22" t="str">
            <v>NYU Lutheran Medical Center</v>
          </cell>
          <cell r="I22" t="str">
            <v>Montefiore Hudson Valley Collaborative</v>
          </cell>
          <cell r="J22" t="str">
            <v>Millennium Collaborative Care</v>
          </cell>
          <cell r="K22" t="str">
            <v>Advocate Community Providers</v>
          </cell>
          <cell r="L22" t="str">
            <v>Central New York Care Collaborative</v>
          </cell>
          <cell r="M22" t="str">
            <v>Advocate Community Providers</v>
          </cell>
          <cell r="N22" t="str">
            <v>Millennium Collaborative Care</v>
          </cell>
        </row>
        <row r="23">
          <cell r="C23" t="str">
            <v>Bronx Health Access PPS</v>
          </cell>
          <cell r="D23" t="str">
            <v>Bronx Health Access PPS</v>
          </cell>
          <cell r="E23" t="str">
            <v>Bronx Health Access PPS</v>
          </cell>
          <cell r="F23" t="str">
            <v>Bronx Health Access PPS</v>
          </cell>
          <cell r="G23" t="str">
            <v>Community Partners of Western New York PPS</v>
          </cell>
          <cell r="H23" t="str">
            <v>Community Care of Brooklyn</v>
          </cell>
          <cell r="I23">
            <v>0</v>
          </cell>
          <cell r="J23" t="str">
            <v>Community Partners of Western New York PPS</v>
          </cell>
          <cell r="K23" t="str">
            <v>Bronx Health Access PPS</v>
          </cell>
          <cell r="L23">
            <v>0</v>
          </cell>
          <cell r="M23" t="str">
            <v>Central New York Care Collaborative</v>
          </cell>
          <cell r="N23" t="str">
            <v>Community Partners of Western New York PPS</v>
          </cell>
        </row>
        <row r="24">
          <cell r="C24" t="str">
            <v>Montefiore Hudson Valley Collaborative</v>
          </cell>
          <cell r="D24" t="str">
            <v>NYU Lutheran Medical Center</v>
          </cell>
          <cell r="E24" t="str">
            <v>Central New York Care Collaborative</v>
          </cell>
          <cell r="F24" t="str">
            <v>NYU Lutheran Medical Center</v>
          </cell>
          <cell r="G24">
            <v>0</v>
          </cell>
          <cell r="H24" t="str">
            <v>Mount Sinai LLC</v>
          </cell>
          <cell r="I24">
            <v>0</v>
          </cell>
          <cell r="J24">
            <v>0</v>
          </cell>
          <cell r="K24" t="str">
            <v>Community Care of Brooklyn</v>
          </cell>
          <cell r="L24">
            <v>0</v>
          </cell>
          <cell r="M24" t="str">
            <v>Lutheran Medical Center</v>
          </cell>
          <cell r="N24">
            <v>0</v>
          </cell>
        </row>
        <row r="25">
          <cell r="C25" t="str">
            <v>Mount Sinai LLC</v>
          </cell>
          <cell r="D25" t="str">
            <v>Community Care of Brooklyn</v>
          </cell>
          <cell r="E25" t="str">
            <v>NYU Lutheran Medical Center</v>
          </cell>
          <cell r="F25" t="str">
            <v>Community Care of Brooklyn</v>
          </cell>
          <cell r="G25">
            <v>0</v>
          </cell>
          <cell r="H25" t="str">
            <v>Nassau Queens PPS</v>
          </cell>
          <cell r="I25">
            <v>0</v>
          </cell>
          <cell r="J25">
            <v>0</v>
          </cell>
          <cell r="K25" t="str">
            <v>Mount Sinai LLC</v>
          </cell>
          <cell r="L25">
            <v>0</v>
          </cell>
          <cell r="M25" t="str">
            <v>Community Care of Brooklyn</v>
          </cell>
          <cell r="N25">
            <v>0</v>
          </cell>
        </row>
        <row r="26">
          <cell r="C26" t="str">
            <v>Nassau Queens PPS</v>
          </cell>
          <cell r="D26" t="str">
            <v>Mount Sinai LLC</v>
          </cell>
          <cell r="E26" t="str">
            <v>Community Care of Brooklyn</v>
          </cell>
          <cell r="F26" t="str">
            <v>Mount Sinai LLC</v>
          </cell>
          <cell r="G26">
            <v>0</v>
          </cell>
          <cell r="H26" t="str">
            <v>Bronx Partners for Healthy Communities</v>
          </cell>
          <cell r="I26">
            <v>0</v>
          </cell>
          <cell r="J26">
            <v>0</v>
          </cell>
          <cell r="K26" t="str">
            <v>Nassau Queens PPS</v>
          </cell>
          <cell r="L26">
            <v>0</v>
          </cell>
          <cell r="M26" t="str">
            <v>Mount Sinai LLC</v>
          </cell>
          <cell r="N26">
            <v>0</v>
          </cell>
        </row>
        <row r="27">
          <cell r="C27" t="str">
            <v>Bronx Partners for Healthy Communities</v>
          </cell>
          <cell r="D27" t="str">
            <v>Nassau Queens PPS</v>
          </cell>
          <cell r="E27" t="str">
            <v>Millennium Collaborative Care</v>
          </cell>
          <cell r="F27" t="str">
            <v>Nassau Queens PPS</v>
          </cell>
          <cell r="G27">
            <v>0</v>
          </cell>
          <cell r="H27" t="str">
            <v xml:space="preserve">Suffolk Care Collaborative </v>
          </cell>
          <cell r="I27">
            <v>0</v>
          </cell>
          <cell r="J27">
            <v>0</v>
          </cell>
          <cell r="K27" t="str">
            <v>Bronx Partners for Healthy Communities</v>
          </cell>
          <cell r="L27">
            <v>0</v>
          </cell>
          <cell r="M27" t="str">
            <v>Nassau Queens PPS</v>
          </cell>
          <cell r="N27">
            <v>0</v>
          </cell>
        </row>
        <row r="28">
          <cell r="C28" t="str">
            <v xml:space="preserve">Suffolk Care Collaborative </v>
          </cell>
          <cell r="D28" t="str">
            <v>Bronx Partners for Healthy Communities</v>
          </cell>
          <cell r="E28" t="str">
            <v>Montefiore Hudson Valley Collaborative</v>
          </cell>
          <cell r="F28" t="str">
            <v>Bronx Partners for Healthy Communities</v>
          </cell>
          <cell r="G28">
            <v>0</v>
          </cell>
          <cell r="H28" t="str">
            <v>New York Presbyterian/Queens</v>
          </cell>
          <cell r="I28">
            <v>0</v>
          </cell>
          <cell r="J28">
            <v>0</v>
          </cell>
          <cell r="K28" t="str">
            <v>The New York Presbyterian/Queens</v>
          </cell>
          <cell r="L28">
            <v>0</v>
          </cell>
          <cell r="M28" t="str">
            <v xml:space="preserve">Suffolk Care Collaborative </v>
          </cell>
          <cell r="N28">
            <v>0</v>
          </cell>
        </row>
        <row r="29">
          <cell r="C29" t="str">
            <v>The New York and Presbyterian Hospital</v>
          </cell>
          <cell r="D29" t="str">
            <v>The New York and Presbyterian Hospital</v>
          </cell>
          <cell r="E29" t="str">
            <v>Mount Sinai LLC</v>
          </cell>
          <cell r="F29" t="str">
            <v xml:space="preserve">Suffolk Care Collaborative </v>
          </cell>
          <cell r="G29">
            <v>0</v>
          </cell>
          <cell r="H29">
            <v>0</v>
          </cell>
          <cell r="I29">
            <v>0</v>
          </cell>
          <cell r="J29">
            <v>0</v>
          </cell>
          <cell r="K29">
            <v>0</v>
          </cell>
          <cell r="L29">
            <v>0</v>
          </cell>
          <cell r="M29" t="str">
            <v>New York Presbyterian/Queens</v>
          </cell>
          <cell r="N29">
            <v>0</v>
          </cell>
        </row>
        <row r="30">
          <cell r="C30">
            <v>0</v>
          </cell>
          <cell r="D30" t="str">
            <v>New York Presbyterian/Queens</v>
          </cell>
          <cell r="E30" t="str">
            <v>Nassau Queens PPS</v>
          </cell>
          <cell r="F30" t="str">
            <v>The New York and Presbyterian Hospital</v>
          </cell>
          <cell r="G30">
            <v>0</v>
          </cell>
          <cell r="H30">
            <v>0</v>
          </cell>
          <cell r="I30">
            <v>0</v>
          </cell>
          <cell r="J30">
            <v>0</v>
          </cell>
          <cell r="K30">
            <v>0</v>
          </cell>
          <cell r="L30">
            <v>0</v>
          </cell>
          <cell r="M30">
            <v>0</v>
          </cell>
          <cell r="N30">
            <v>0</v>
          </cell>
        </row>
        <row r="31">
          <cell r="C31">
            <v>0</v>
          </cell>
          <cell r="D31">
            <v>0</v>
          </cell>
          <cell r="E31" t="str">
            <v>Refuah Community Health Collaborative</v>
          </cell>
          <cell r="F31" t="str">
            <v>New York Presbyterian/Queens</v>
          </cell>
          <cell r="G31">
            <v>0</v>
          </cell>
          <cell r="H31">
            <v>0</v>
          </cell>
          <cell r="I31">
            <v>0</v>
          </cell>
          <cell r="J31">
            <v>0</v>
          </cell>
          <cell r="K31">
            <v>0</v>
          </cell>
          <cell r="L31">
            <v>0</v>
          </cell>
          <cell r="M31">
            <v>0</v>
          </cell>
          <cell r="N31">
            <v>0</v>
          </cell>
        </row>
        <row r="32">
          <cell r="C32">
            <v>0</v>
          </cell>
          <cell r="D32">
            <v>0</v>
          </cell>
          <cell r="E32" t="str">
            <v>Bronx Partners for Healthy Communities</v>
          </cell>
          <cell r="F32">
            <v>0</v>
          </cell>
          <cell r="G32">
            <v>0</v>
          </cell>
          <cell r="H32">
            <v>0</v>
          </cell>
          <cell r="I32">
            <v>0</v>
          </cell>
          <cell r="J32">
            <v>0</v>
          </cell>
          <cell r="K32">
            <v>0</v>
          </cell>
          <cell r="L32">
            <v>0</v>
          </cell>
          <cell r="M32">
            <v>0</v>
          </cell>
          <cell r="N32">
            <v>0</v>
          </cell>
        </row>
        <row r="33">
          <cell r="C33">
            <v>0</v>
          </cell>
          <cell r="D33">
            <v>0</v>
          </cell>
          <cell r="E33" t="str">
            <v>Community Partners of Western New York PPS</v>
          </cell>
          <cell r="F33">
            <v>0</v>
          </cell>
          <cell r="G33">
            <v>0</v>
          </cell>
          <cell r="H33">
            <v>0</v>
          </cell>
          <cell r="I33">
            <v>0</v>
          </cell>
          <cell r="J33">
            <v>0</v>
          </cell>
          <cell r="K33">
            <v>0</v>
          </cell>
          <cell r="L33">
            <v>0</v>
          </cell>
          <cell r="M33">
            <v>0</v>
          </cell>
          <cell r="N33">
            <v>0</v>
          </cell>
        </row>
        <row r="34">
          <cell r="C34">
            <v>0</v>
          </cell>
          <cell r="D34">
            <v>0</v>
          </cell>
          <cell r="E34" t="str">
            <v xml:space="preserve">Suffolk Care Collaborative </v>
          </cell>
          <cell r="F34">
            <v>0</v>
          </cell>
          <cell r="G34">
            <v>0</v>
          </cell>
          <cell r="H34">
            <v>0</v>
          </cell>
          <cell r="I34">
            <v>0</v>
          </cell>
          <cell r="J34">
            <v>0</v>
          </cell>
          <cell r="K34">
            <v>0</v>
          </cell>
          <cell r="L34">
            <v>0</v>
          </cell>
          <cell r="M34">
            <v>0</v>
          </cell>
          <cell r="N34">
            <v>0</v>
          </cell>
        </row>
        <row r="35">
          <cell r="C35">
            <v>0</v>
          </cell>
          <cell r="D35">
            <v>0</v>
          </cell>
          <cell r="E35" t="str">
            <v>The New York and Presbyterian Hospital</v>
          </cell>
          <cell r="F35">
            <v>0</v>
          </cell>
          <cell r="G35">
            <v>0</v>
          </cell>
          <cell r="H35">
            <v>0</v>
          </cell>
          <cell r="I35">
            <v>0</v>
          </cell>
          <cell r="J35">
            <v>0</v>
          </cell>
          <cell r="K35">
            <v>0</v>
          </cell>
          <cell r="L35">
            <v>0</v>
          </cell>
          <cell r="M35">
            <v>0</v>
          </cell>
          <cell r="N35">
            <v>0</v>
          </cell>
        </row>
        <row r="36">
          <cell r="C36">
            <v>0</v>
          </cell>
          <cell r="D36">
            <v>0</v>
          </cell>
          <cell r="E36" t="str">
            <v>New York Presbyterian/Queens</v>
          </cell>
          <cell r="F36">
            <v>0</v>
          </cell>
          <cell r="G36">
            <v>0</v>
          </cell>
          <cell r="H36">
            <v>0</v>
          </cell>
          <cell r="I36">
            <v>0</v>
          </cell>
          <cell r="J36">
            <v>0</v>
          </cell>
          <cell r="K36">
            <v>0</v>
          </cell>
          <cell r="L36">
            <v>0</v>
          </cell>
          <cell r="M36">
            <v>0</v>
          </cell>
          <cell r="N36">
            <v>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6"/>
  <sheetViews>
    <sheetView tabSelected="1" topLeftCell="C10" zoomScale="85" zoomScaleNormal="85" workbookViewId="0">
      <selection activeCell="E13" sqref="E13"/>
    </sheetView>
  </sheetViews>
  <sheetFormatPr defaultColWidth="9.140625" defaultRowHeight="8.25" x14ac:dyDescent="0.15"/>
  <cols>
    <col min="1" max="1" width="3.85546875" style="55" hidden="1" customWidth="1"/>
    <col min="2" max="2" width="4.85546875" style="55" hidden="1" customWidth="1"/>
    <col min="3" max="3" width="2.28515625" style="55" customWidth="1"/>
    <col min="4" max="4" width="47.5703125" style="55" customWidth="1"/>
    <col min="5" max="5" width="44" style="55" bestFit="1" customWidth="1"/>
    <col min="6" max="13" width="24" style="55" customWidth="1"/>
    <col min="14" max="16" width="17.28515625" style="55" customWidth="1"/>
    <col min="17" max="16384" width="9.140625" style="55"/>
  </cols>
  <sheetData>
    <row r="1" spans="4:12" ht="9.75" customHeight="1" x14ac:dyDescent="0.15"/>
    <row r="2" spans="4:12" ht="19.5" customHeight="1" x14ac:dyDescent="0.25">
      <c r="D2" s="65" t="s">
        <v>126</v>
      </c>
      <c r="E2" s="65"/>
    </row>
    <row r="3" spans="4:12" ht="15.75" customHeight="1" x14ac:dyDescent="0.2">
      <c r="I3" s="54"/>
    </row>
    <row r="4" spans="4:12" s="54" customFormat="1" ht="15" customHeight="1" x14ac:dyDescent="0.2">
      <c r="D4" s="111" t="s">
        <v>169</v>
      </c>
      <c r="E4" s="112"/>
      <c r="F4" s="112"/>
      <c r="G4" s="112"/>
      <c r="H4" s="113"/>
    </row>
    <row r="5" spans="4:12" ht="8.25" customHeight="1" x14ac:dyDescent="0.15">
      <c r="D5" s="114"/>
      <c r="E5" s="115"/>
      <c r="F5" s="115"/>
      <c r="G5" s="115"/>
      <c r="H5" s="116"/>
    </row>
    <row r="6" spans="4:12" ht="27.75" customHeight="1" x14ac:dyDescent="0.15">
      <c r="D6" s="114"/>
      <c r="E6" s="115"/>
      <c r="F6" s="115"/>
      <c r="G6" s="115"/>
      <c r="H6" s="116"/>
    </row>
    <row r="7" spans="4:12" ht="33" customHeight="1" x14ac:dyDescent="0.2">
      <c r="D7" s="114"/>
      <c r="E7" s="115"/>
      <c r="F7" s="115"/>
      <c r="G7" s="115"/>
      <c r="H7" s="116"/>
      <c r="I7" s="56"/>
      <c r="J7" s="56"/>
    </row>
    <row r="8" spans="4:12" ht="43.5" customHeight="1" x14ac:dyDescent="0.2">
      <c r="D8" s="114"/>
      <c r="E8" s="115"/>
      <c r="F8" s="115"/>
      <c r="G8" s="115"/>
      <c r="H8" s="116"/>
      <c r="I8" s="56"/>
      <c r="J8" s="56"/>
    </row>
    <row r="9" spans="4:12" ht="56.25" customHeight="1" x14ac:dyDescent="0.2">
      <c r="D9" s="114"/>
      <c r="E9" s="115"/>
      <c r="F9" s="115"/>
      <c r="G9" s="115"/>
      <c r="H9" s="116"/>
      <c r="I9" s="56"/>
      <c r="J9" s="56"/>
    </row>
    <row r="10" spans="4:12" ht="141.75" customHeight="1" x14ac:dyDescent="0.2">
      <c r="D10" s="117"/>
      <c r="E10" s="118"/>
      <c r="F10" s="118"/>
      <c r="G10" s="118"/>
      <c r="H10" s="119"/>
      <c r="I10" s="56"/>
      <c r="J10" s="56"/>
    </row>
    <row r="11" spans="4:12" ht="12.75" customHeight="1" x14ac:dyDescent="0.15">
      <c r="D11" s="57"/>
      <c r="E11" s="57"/>
      <c r="F11" s="57"/>
      <c r="G11" s="57"/>
      <c r="H11" s="57"/>
    </row>
    <row r="12" spans="4:12" ht="12.75" customHeight="1" x14ac:dyDescent="0.15">
      <c r="D12" s="58"/>
      <c r="E12" s="58"/>
      <c r="F12" s="58"/>
      <c r="G12" s="58"/>
      <c r="H12" s="59"/>
    </row>
    <row r="13" spans="4:12" ht="16.5" customHeight="1" x14ac:dyDescent="0.2">
      <c r="D13" s="64" t="s">
        <v>68</v>
      </c>
      <c r="E13" s="66"/>
      <c r="F13" s="77"/>
      <c r="H13" s="59"/>
    </row>
    <row r="14" spans="4:12" ht="16.5" customHeight="1" x14ac:dyDescent="0.2">
      <c r="D14" s="64" t="s">
        <v>80</v>
      </c>
      <c r="E14" s="66"/>
      <c r="F14" s="77"/>
      <c r="H14" s="59"/>
    </row>
    <row r="15" spans="4:12" ht="16.5" customHeight="1" x14ac:dyDescent="0.2">
      <c r="D15" s="64" t="s">
        <v>142</v>
      </c>
      <c r="E15" s="66" t="s">
        <v>130</v>
      </c>
      <c r="F15" s="77"/>
      <c r="H15" s="59"/>
    </row>
    <row r="16" spans="4:12" ht="13.5" customHeight="1" x14ac:dyDescent="0.15">
      <c r="D16" s="59"/>
      <c r="E16" s="59"/>
      <c r="F16" s="59"/>
      <c r="G16" s="59"/>
      <c r="H16" s="59"/>
      <c r="J16" s="60"/>
      <c r="L16" s="60"/>
    </row>
    <row r="17" spans="1:16" ht="33" customHeight="1" x14ac:dyDescent="0.15">
      <c r="D17" s="59"/>
      <c r="E17" s="59"/>
      <c r="F17" s="104" t="s">
        <v>24</v>
      </c>
      <c r="G17" s="105"/>
      <c r="H17" s="104" t="s">
        <v>132</v>
      </c>
      <c r="I17" s="105"/>
      <c r="J17" s="104" t="s">
        <v>132</v>
      </c>
      <c r="K17" s="105"/>
      <c r="L17" s="104" t="s">
        <v>132</v>
      </c>
      <c r="M17" s="105"/>
      <c r="N17" s="102"/>
      <c r="O17" s="60"/>
    </row>
    <row r="18" spans="1:16" ht="33" customHeight="1" x14ac:dyDescent="0.15">
      <c r="D18" s="132" t="s">
        <v>50</v>
      </c>
      <c r="E18" s="134" t="s">
        <v>156</v>
      </c>
      <c r="F18" s="106" t="s">
        <v>133</v>
      </c>
      <c r="G18" s="107"/>
      <c r="H18" s="106" t="s">
        <v>133</v>
      </c>
      <c r="I18" s="107"/>
      <c r="J18" s="106" t="s">
        <v>133</v>
      </c>
      <c r="K18" s="107"/>
      <c r="L18" s="106" t="s">
        <v>133</v>
      </c>
      <c r="M18" s="107"/>
      <c r="N18" s="69"/>
      <c r="O18" s="61"/>
    </row>
    <row r="19" spans="1:16" ht="28.5" x14ac:dyDescent="0.2">
      <c r="D19" s="133"/>
      <c r="E19" s="135"/>
      <c r="F19" s="101" t="s">
        <v>157</v>
      </c>
      <c r="G19" s="101" t="s">
        <v>158</v>
      </c>
      <c r="H19" s="101" t="s">
        <v>157</v>
      </c>
      <c r="I19" s="101" t="s">
        <v>158</v>
      </c>
      <c r="J19" s="101" t="s">
        <v>157</v>
      </c>
      <c r="K19" s="101" t="s">
        <v>158</v>
      </c>
      <c r="L19" s="101" t="s">
        <v>166</v>
      </c>
      <c r="M19" s="101" t="s">
        <v>167</v>
      </c>
      <c r="N19" s="68" t="s">
        <v>135</v>
      </c>
      <c r="O19" s="68" t="s">
        <v>134</v>
      </c>
      <c r="P19" s="97" t="s">
        <v>128</v>
      </c>
    </row>
    <row r="20" spans="1:16" ht="35.25" customHeight="1" x14ac:dyDescent="0.2">
      <c r="A20" s="55">
        <v>1</v>
      </c>
      <c r="B20" s="62" t="str">
        <f>_xlfn.IFNA(INDEX('[1]EIP (Draft) Pairings'!$C$22:$N$36,$A20,MATCH('VBP-QIP Performance Table'!$E$13,'[1]EIP (Draft) Pairings'!$C$21:$N$21,0)),"")</f>
        <v/>
      </c>
      <c r="D20" s="34"/>
      <c r="E20" s="34"/>
      <c r="F20" s="103"/>
      <c r="G20" s="103"/>
      <c r="H20" s="103"/>
      <c r="I20" s="103"/>
      <c r="J20" s="103"/>
      <c r="K20" s="103"/>
      <c r="L20" s="103"/>
      <c r="M20" s="103"/>
      <c r="N20" s="72"/>
      <c r="O20" s="71"/>
      <c r="P20" s="67"/>
    </row>
    <row r="21" spans="1:16" ht="35.25" customHeight="1" x14ac:dyDescent="0.2">
      <c r="A21" s="55">
        <v>2</v>
      </c>
      <c r="B21" s="62" t="str">
        <f>_xlfn.IFNA(INDEX('[1]EIP (Draft) Pairings'!$C$22:$N$36,$A21,MATCH('VBP-QIP Performance Table'!$E$13,'[1]EIP (Draft) Pairings'!$C$21:$N$21,0)),"")</f>
        <v/>
      </c>
      <c r="D21" s="34"/>
      <c r="E21" s="34"/>
      <c r="F21" s="103"/>
      <c r="G21" s="103"/>
      <c r="H21" s="103"/>
      <c r="I21" s="103"/>
      <c r="J21" s="103"/>
      <c r="K21" s="103"/>
      <c r="L21" s="103"/>
      <c r="M21" s="103"/>
      <c r="N21" s="72"/>
      <c r="O21" s="71"/>
      <c r="P21" s="67"/>
    </row>
    <row r="22" spans="1:16" ht="35.25" customHeight="1" x14ac:dyDescent="0.2">
      <c r="B22" s="62"/>
      <c r="D22" s="34"/>
      <c r="E22" s="34"/>
      <c r="F22" s="103"/>
      <c r="G22" s="103"/>
      <c r="H22" s="103"/>
      <c r="I22" s="103"/>
      <c r="J22" s="103"/>
      <c r="K22" s="103"/>
      <c r="L22" s="103"/>
      <c r="M22" s="103"/>
      <c r="N22" s="72"/>
      <c r="O22" s="71"/>
      <c r="P22" s="67"/>
    </row>
    <row r="23" spans="1:16" ht="35.25" customHeight="1" x14ac:dyDescent="0.2">
      <c r="B23" s="62"/>
      <c r="D23" s="34"/>
      <c r="E23" s="34"/>
      <c r="F23" s="103"/>
      <c r="G23" s="103"/>
      <c r="H23" s="103"/>
      <c r="I23" s="103"/>
      <c r="J23" s="103"/>
      <c r="K23" s="103"/>
      <c r="L23" s="103"/>
      <c r="M23" s="103"/>
      <c r="N23" s="72"/>
      <c r="O23" s="71"/>
      <c r="P23" s="67"/>
    </row>
    <row r="24" spans="1:16" ht="35.25" customHeight="1" x14ac:dyDescent="0.2">
      <c r="A24" s="55">
        <v>3</v>
      </c>
      <c r="B24" s="62" t="str">
        <f>_xlfn.IFNA(INDEX('[1]EIP (Draft) Pairings'!$C$22:$N$36,$A24,MATCH('VBP-QIP Performance Table'!$E$13,'[1]EIP (Draft) Pairings'!$C$21:$N$21,0)),"")</f>
        <v/>
      </c>
      <c r="D24" s="34"/>
      <c r="E24" s="34"/>
      <c r="F24" s="103"/>
      <c r="G24" s="103"/>
      <c r="H24" s="103"/>
      <c r="I24" s="103"/>
      <c r="J24" s="103"/>
      <c r="K24" s="103"/>
      <c r="L24" s="103"/>
      <c r="M24" s="103"/>
      <c r="N24" s="72"/>
      <c r="O24" s="71"/>
      <c r="P24" s="67"/>
    </row>
    <row r="25" spans="1:16" ht="35.25" customHeight="1" x14ac:dyDescent="0.2">
      <c r="A25" s="55">
        <v>4</v>
      </c>
      <c r="B25" s="62" t="str">
        <f>_xlfn.IFNA(INDEX('[1]EIP (Draft) Pairings'!$C$22:$N$36,$A25,MATCH('VBP-QIP Performance Table'!$E$13,'[1]EIP (Draft) Pairings'!$C$21:$N$21,0)),"")</f>
        <v/>
      </c>
      <c r="D25" s="34"/>
      <c r="E25" s="34"/>
      <c r="F25" s="103"/>
      <c r="G25" s="103"/>
      <c r="H25" s="103"/>
      <c r="I25" s="103"/>
      <c r="J25" s="103"/>
      <c r="K25" s="103"/>
      <c r="L25" s="103"/>
      <c r="M25" s="103"/>
      <c r="N25" s="72"/>
      <c r="O25" s="71"/>
      <c r="P25" s="67"/>
    </row>
    <row r="26" spans="1:16" ht="18" customHeight="1" thickBot="1" x14ac:dyDescent="0.25">
      <c r="A26" s="55">
        <v>5</v>
      </c>
      <c r="B26" s="62" t="str">
        <f>_xlfn.IFNA(INDEX('[1]EIP (Draft) Pairings'!$C$22:$N$36,$A26,MATCH('VBP-QIP Performance Table'!$E$13,'[1]EIP (Draft) Pairings'!$C$21:$N$21,0)),"")</f>
        <v/>
      </c>
      <c r="D26" s="56"/>
      <c r="E26" s="56"/>
      <c r="F26" s="56"/>
      <c r="G26" s="56"/>
      <c r="H26" s="56"/>
      <c r="I26" s="56"/>
    </row>
    <row r="27" spans="1:16" ht="18" customHeight="1" x14ac:dyDescent="0.25">
      <c r="A27" s="55">
        <v>6</v>
      </c>
      <c r="B27" s="62" t="str">
        <f>_xlfn.IFNA(INDEX('[1]EIP (Draft) Pairings'!$C$22:$N$36,$A27,MATCH('VBP-QIP Performance Table'!$E$13,'[1]EIP (Draft) Pairings'!$C$21:$N$21,0)),"")</f>
        <v/>
      </c>
      <c r="D27" s="56"/>
      <c r="G27" s="122" t="s">
        <v>138</v>
      </c>
      <c r="H27" s="123"/>
      <c r="I27" s="56"/>
      <c r="J27" s="120" t="s">
        <v>141</v>
      </c>
      <c r="K27" s="121"/>
      <c r="L27" s="98">
        <f>COUNTIF(P20:P25,"Yes")</f>
        <v>0</v>
      </c>
    </row>
    <row r="28" spans="1:16" ht="28.5" customHeight="1" x14ac:dyDescent="0.2">
      <c r="A28" s="55">
        <v>7</v>
      </c>
      <c r="B28" s="62" t="str">
        <f>_xlfn.IFNA(INDEX('[1]EIP (Draft) Pairings'!$C$22:$N$36,$A28,MATCH('VBP-QIP Performance Table'!$E$13,'[1]EIP (Draft) Pairings'!$C$21:$N$21,0)),"")</f>
        <v/>
      </c>
      <c r="D28" s="56"/>
      <c r="G28" s="82" t="s">
        <v>139</v>
      </c>
      <c r="H28" s="83" t="s">
        <v>140</v>
      </c>
      <c r="I28" s="56"/>
      <c r="J28" s="124" t="s">
        <v>150</v>
      </c>
      <c r="K28" s="125"/>
      <c r="L28" s="99">
        <v>0</v>
      </c>
    </row>
    <row r="29" spans="1:16" ht="15" thickBot="1" x14ac:dyDescent="0.25">
      <c r="A29" s="55">
        <v>8</v>
      </c>
      <c r="B29" s="62" t="str">
        <f>_xlfn.IFNA(INDEX('[1]EIP (Draft) Pairings'!$C$22:$N$36,$A29,MATCH('VBP-QIP Performance Table'!$E$13,'[1]EIP (Draft) Pairings'!$C$21:$N$21,0)),"")</f>
        <v/>
      </c>
      <c r="D29" s="56"/>
      <c r="G29" s="84">
        <v>0</v>
      </c>
      <c r="H29" s="85">
        <v>0</v>
      </c>
      <c r="I29" s="80"/>
      <c r="J29" s="126" t="s">
        <v>81</v>
      </c>
      <c r="K29" s="127"/>
      <c r="L29" s="100">
        <f>SUM(L27:L28)</f>
        <v>0</v>
      </c>
    </row>
    <row r="30" spans="1:16" s="63" customFormat="1" ht="15" thickBot="1" x14ac:dyDescent="0.3">
      <c r="A30" s="63">
        <v>9</v>
      </c>
      <c r="B30" s="62" t="str">
        <f>_xlfn.IFNA(INDEX('[1]EIP (Draft) Pairings'!$C$22:$N$36,$A30,MATCH('VBP-QIP Performance Table'!$E$13,'[1]EIP (Draft) Pairings'!$C$21:$N$21,0)),"")</f>
        <v/>
      </c>
      <c r="D30" s="80"/>
      <c r="G30" s="86">
        <v>1</v>
      </c>
      <c r="H30" s="87">
        <v>0.25</v>
      </c>
      <c r="I30" s="80"/>
      <c r="J30" s="70"/>
      <c r="K30" s="70"/>
      <c r="L30" s="81"/>
    </row>
    <row r="31" spans="1:16" s="63" customFormat="1" ht="15" customHeight="1" x14ac:dyDescent="0.25">
      <c r="A31" s="63">
        <v>10</v>
      </c>
      <c r="B31" s="62" t="str">
        <f>_xlfn.IFNA(INDEX('[1]EIP (Draft) Pairings'!$C$22:$N$36,$A31,MATCH('VBP-QIP Performance Table'!$E$13,'[1]EIP (Draft) Pairings'!$C$21:$N$21,0)),"")</f>
        <v/>
      </c>
      <c r="D31" s="80"/>
      <c r="G31" s="86">
        <v>2</v>
      </c>
      <c r="H31" s="87">
        <v>0.5</v>
      </c>
      <c r="I31" s="80"/>
      <c r="J31" s="128" t="s">
        <v>173</v>
      </c>
      <c r="K31" s="129"/>
      <c r="L31" s="91" t="e">
        <f>(INDEX('Pairings Table'!A1:K23,'Pairings Table'!E30,'Pairings Table'!E29))/4</f>
        <v>#N/A</v>
      </c>
    </row>
    <row r="32" spans="1:16" s="63" customFormat="1" ht="14.25" x14ac:dyDescent="0.25">
      <c r="A32" s="63">
        <v>11</v>
      </c>
      <c r="B32" s="62" t="str">
        <f>_xlfn.IFNA(INDEX('[1]EIP (Draft) Pairings'!$C$22:$N$36,$A32,MATCH('VBP-QIP Performance Table'!$E$13,'[1]EIP (Draft) Pairings'!$C$21:$N$21,0)),"")</f>
        <v/>
      </c>
      <c r="D32" s="80"/>
      <c r="G32" s="86">
        <v>3</v>
      </c>
      <c r="H32" s="87">
        <v>0.75</v>
      </c>
      <c r="I32" s="80"/>
      <c r="J32" s="108" t="s">
        <v>174</v>
      </c>
      <c r="K32" s="109"/>
      <c r="L32" s="93" t="e">
        <f>(L31*0.8)</f>
        <v>#N/A</v>
      </c>
    </row>
    <row r="33" spans="1:12" ht="15" customHeight="1" x14ac:dyDescent="0.2">
      <c r="A33" s="55">
        <v>12</v>
      </c>
      <c r="B33" s="62" t="str">
        <f>_xlfn.IFNA(INDEX('[1]EIP (Draft) Pairings'!$C$22:$N$36,$A33,MATCH('VBP-QIP Performance Table'!$E$13,'[1]EIP (Draft) Pairings'!$C$21:$N$21,0)),"")</f>
        <v/>
      </c>
      <c r="D33" s="56"/>
      <c r="G33" s="84">
        <v>4</v>
      </c>
      <c r="H33" s="85">
        <v>1</v>
      </c>
      <c r="I33" s="56"/>
      <c r="J33" s="108" t="s">
        <v>144</v>
      </c>
      <c r="K33" s="109"/>
      <c r="L33" s="92">
        <f>IF(L29&gt;=4,100%,IF(L29=3,75%,IF(L29=2,50%,IF(L29=1,25%,0%))))</f>
        <v>0</v>
      </c>
    </row>
    <row r="34" spans="1:12" ht="15.75" customHeight="1" x14ac:dyDescent="0.2">
      <c r="A34" s="55">
        <v>13</v>
      </c>
      <c r="B34" s="62" t="str">
        <f>_xlfn.IFNA(INDEX('[1]EIP (Draft) Pairings'!$C$22:$N$36,$A34,MATCH('VBP-QIP Performance Table'!$E$13,'[1]EIP (Draft) Pairings'!$C$21:$N$21,0)),"")</f>
        <v/>
      </c>
      <c r="G34" s="84">
        <v>5</v>
      </c>
      <c r="H34" s="85">
        <v>1</v>
      </c>
      <c r="J34" s="108" t="s">
        <v>143</v>
      </c>
      <c r="K34" s="109"/>
      <c r="L34" s="93" t="e">
        <f>L32*L33</f>
        <v>#N/A</v>
      </c>
    </row>
    <row r="35" spans="1:12" ht="15" thickBot="1" x14ac:dyDescent="0.25">
      <c r="A35" s="55">
        <v>14</v>
      </c>
      <c r="B35" s="62" t="str">
        <f>_xlfn.IFNA(INDEX('[1]EIP (Draft) Pairings'!$C$22:$N$36,$A35,MATCH('VBP-QIP Performance Table'!$E$13,'[1]EIP (Draft) Pairings'!$C$21:$N$21,0)),"")</f>
        <v/>
      </c>
      <c r="G35" s="88">
        <v>6</v>
      </c>
      <c r="H35" s="89">
        <v>1</v>
      </c>
      <c r="J35" s="130" t="s">
        <v>145</v>
      </c>
      <c r="K35" s="131"/>
      <c r="L35" s="94" t="e">
        <f>L32-L34</f>
        <v>#N/A</v>
      </c>
    </row>
    <row r="36" spans="1:12" ht="31.5" customHeight="1" x14ac:dyDescent="0.15">
      <c r="A36" s="55">
        <v>15</v>
      </c>
      <c r="B36" s="62" t="str">
        <f>_xlfn.IFNA(INDEX('[1]EIP (Draft) Pairings'!$C$22:$N$36,$A36,MATCH('VBP-QIP Performance Table'!$E$13,'[1]EIP (Draft) Pairings'!$C$21:$N$21,0)),"")</f>
        <v/>
      </c>
    </row>
    <row r="37" spans="1:12" ht="15.95" customHeight="1" x14ac:dyDescent="0.25">
      <c r="D37" s="65" t="s">
        <v>152</v>
      </c>
    </row>
    <row r="38" spans="1:12" ht="14.25" customHeight="1" x14ac:dyDescent="0.15">
      <c r="D38" s="110" t="s">
        <v>151</v>
      </c>
      <c r="E38" s="110"/>
      <c r="F38" s="110"/>
      <c r="G38" s="110"/>
      <c r="H38" s="110"/>
      <c r="I38" s="110"/>
    </row>
    <row r="39" spans="1:12" ht="8.25" customHeight="1" x14ac:dyDescent="0.15">
      <c r="D39" s="110"/>
      <c r="E39" s="110"/>
      <c r="F39" s="110"/>
      <c r="G39" s="110"/>
      <c r="H39" s="110"/>
      <c r="I39" s="110"/>
    </row>
    <row r="40" spans="1:12" ht="8.25" customHeight="1" x14ac:dyDescent="0.15">
      <c r="D40" s="110"/>
      <c r="E40" s="110"/>
      <c r="F40" s="110"/>
      <c r="G40" s="110"/>
      <c r="H40" s="110"/>
      <c r="I40" s="110"/>
    </row>
    <row r="41" spans="1:12" ht="25.5" customHeight="1" x14ac:dyDescent="0.15">
      <c r="D41" s="110"/>
      <c r="E41" s="110"/>
      <c r="F41" s="110"/>
      <c r="G41" s="110"/>
      <c r="H41" s="110"/>
      <c r="I41" s="110"/>
    </row>
    <row r="42" spans="1:12" ht="25.5" customHeight="1" x14ac:dyDescent="0.2">
      <c r="D42" s="56" t="s">
        <v>170</v>
      </c>
    </row>
    <row r="43" spans="1:12" ht="25.5" customHeight="1" x14ac:dyDescent="0.2">
      <c r="D43" s="56" t="s">
        <v>168</v>
      </c>
    </row>
    <row r="44" spans="1:12" ht="25.5" customHeight="1" x14ac:dyDescent="0.15"/>
    <row r="45" spans="1:12" ht="25.5" customHeight="1" x14ac:dyDescent="0.15"/>
    <row r="46" spans="1:12" ht="25.5" customHeight="1" x14ac:dyDescent="0.15"/>
    <row r="47" spans="1:12" ht="25.5" customHeight="1" x14ac:dyDescent="0.15"/>
    <row r="48" spans="1:12"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row r="55" ht="25.5" customHeight="1" x14ac:dyDescent="0.15"/>
    <row r="56" ht="25.5" customHeight="1" x14ac:dyDescent="0.15"/>
  </sheetData>
  <dataConsolidate/>
  <mergeCells count="21">
    <mergeCell ref="J32:K32"/>
    <mergeCell ref="D38:I41"/>
    <mergeCell ref="D4:H10"/>
    <mergeCell ref="J27:K27"/>
    <mergeCell ref="G27:H27"/>
    <mergeCell ref="F17:G17"/>
    <mergeCell ref="H17:I17"/>
    <mergeCell ref="J17:K17"/>
    <mergeCell ref="J28:K28"/>
    <mergeCell ref="J29:K29"/>
    <mergeCell ref="J31:K31"/>
    <mergeCell ref="J33:K33"/>
    <mergeCell ref="J34:K34"/>
    <mergeCell ref="J35:K35"/>
    <mergeCell ref="D18:D19"/>
    <mergeCell ref="E18:E19"/>
    <mergeCell ref="L17:M17"/>
    <mergeCell ref="L18:M18"/>
    <mergeCell ref="J18:K18"/>
    <mergeCell ref="H18:I18"/>
    <mergeCell ref="F18:G18"/>
  </mergeCells>
  <dataValidations xWindow="265" yWindow="309" count="3">
    <dataValidation type="list" allowBlank="1" showInputMessage="1" showErrorMessage="1" sqref="E15">
      <formula1>Beds</formula1>
    </dataValidation>
    <dataValidation type="list" errorStyle="information" allowBlank="1" showInputMessage="1" showErrorMessage="1" prompt="When entering results for the Median Time to ECG or Median Time to Transfer to Another Facility measures be sure to follow the instruction in Footnote 2 below.  " sqref="D20:D25">
      <formula1>INDIRECT($E$15)</formula1>
    </dataValidation>
    <dataValidation allowBlank="1" showInputMessage="1" showErrorMessage="1" prompt="When entering the results for an alternative measure please follow the instructions in Footenote 3 below." sqref="E20:E25"/>
  </dataValidation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xWindow="265" yWindow="309" count="6">
        <x14:dataValidation type="list" showInputMessage="1" showErrorMessage="1">
          <x14:formula1>
            <xm:f>'Pairings Table'!$A$28:$A$38</xm:f>
          </x14:formula1>
          <xm:sqref>E14</xm:sqref>
        </x14:dataValidation>
        <x14:dataValidation type="list" showInputMessage="1" showErrorMessage="1">
          <x14:formula1>
            <xm:f>'Pairings Table'!$A$40:$A$62</xm:f>
          </x14:formula1>
          <xm:sqref>E13</xm:sqref>
        </x14:dataValidation>
        <x14:dataValidation type="list" allowBlank="1" showInputMessage="1" showErrorMessage="1">
          <x14:formula1>
            <xm:f>'Drop Downs (Hidden Tab)'!$O$14:$O$15</xm:f>
          </x14:formula1>
          <xm:sqref>P20:P25</xm:sqref>
        </x14:dataValidation>
        <x14:dataValidation type="list" allowBlank="1" showInputMessage="1" showErrorMessage="1">
          <x14:formula1>
            <xm:f>'Drop Downs (Hidden Tab)'!$P$14:$P$15</xm:f>
          </x14:formula1>
          <xm:sqref>L28</xm:sqref>
        </x14:dataValidation>
        <x14:dataValidation type="list" allowBlank="1" showInputMessage="1" showErrorMessage="1">
          <x14:formula1>
            <xm:f>'Drop Downs (Hidden Tab)'!$L$13:$L$17</xm:f>
          </x14:formula1>
          <xm:sqref>L18 J18 F18 H18</xm:sqref>
        </x14:dataValidation>
        <x14:dataValidation type="list" allowBlank="1" showInputMessage="1" showErrorMessage="1">
          <x14:formula1>
            <xm:f>'Drop Downs (Hidden Tab)'!$L$5:$L$9</xm:f>
          </x14:formula1>
          <xm:sqref>J17 F17 H17 L17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2"/>
  <sheetViews>
    <sheetView topLeftCell="A3" workbookViewId="0">
      <selection activeCell="B15" sqref="B15"/>
    </sheetView>
  </sheetViews>
  <sheetFormatPr defaultRowHeight="15" x14ac:dyDescent="0.25"/>
  <cols>
    <col min="1" max="1" width="2.28515625" customWidth="1"/>
    <col min="2" max="2" width="66" bestFit="1" customWidth="1"/>
    <col min="3" max="3" width="2.5703125" customWidth="1"/>
    <col min="4" max="4" width="58.140625" bestFit="1" customWidth="1"/>
  </cols>
  <sheetData>
    <row r="2" spans="2:4" x14ac:dyDescent="0.25">
      <c r="B2" s="73" t="s">
        <v>153</v>
      </c>
      <c r="C2" s="76"/>
      <c r="D2" s="73" t="s">
        <v>154</v>
      </c>
    </row>
    <row r="3" spans="2:4" x14ac:dyDescent="0.25">
      <c r="B3" s="74" t="s">
        <v>28</v>
      </c>
      <c r="D3" s="74" t="s">
        <v>29</v>
      </c>
    </row>
    <row r="4" spans="2:4" x14ac:dyDescent="0.25">
      <c r="B4" s="74" t="s">
        <v>29</v>
      </c>
      <c r="D4" s="74" t="s">
        <v>30</v>
      </c>
    </row>
    <row r="5" spans="2:4" x14ac:dyDescent="0.25">
      <c r="B5" s="74" t="s">
        <v>30</v>
      </c>
      <c r="D5" s="74" t="s">
        <v>31</v>
      </c>
    </row>
    <row r="6" spans="2:4" x14ac:dyDescent="0.25">
      <c r="B6" s="74" t="s">
        <v>31</v>
      </c>
      <c r="D6" s="74" t="s">
        <v>32</v>
      </c>
    </row>
    <row r="7" spans="2:4" x14ac:dyDescent="0.25">
      <c r="B7" s="74" t="s">
        <v>32</v>
      </c>
      <c r="D7" s="74" t="s">
        <v>33</v>
      </c>
    </row>
    <row r="8" spans="2:4" x14ac:dyDescent="0.25">
      <c r="B8" s="74" t="s">
        <v>33</v>
      </c>
      <c r="D8" s="74" t="s">
        <v>34</v>
      </c>
    </row>
    <row r="9" spans="2:4" x14ac:dyDescent="0.25">
      <c r="B9" s="74" t="s">
        <v>34</v>
      </c>
      <c r="D9" s="74" t="s">
        <v>35</v>
      </c>
    </row>
    <row r="10" spans="2:4" x14ac:dyDescent="0.25">
      <c r="B10" s="74" t="s">
        <v>35</v>
      </c>
      <c r="D10" s="74" t="s">
        <v>40</v>
      </c>
    </row>
    <row r="11" spans="2:4" x14ac:dyDescent="0.25">
      <c r="B11" s="74" t="s">
        <v>36</v>
      </c>
      <c r="D11" s="74" t="s">
        <v>36</v>
      </c>
    </row>
    <row r="12" spans="2:4" x14ac:dyDescent="0.25">
      <c r="B12" s="74" t="s">
        <v>37</v>
      </c>
      <c r="D12" s="74" t="s">
        <v>45</v>
      </c>
    </row>
    <row r="13" spans="2:4" x14ac:dyDescent="0.25">
      <c r="B13" s="74" t="s">
        <v>38</v>
      </c>
      <c r="D13" s="74" t="s">
        <v>38</v>
      </c>
    </row>
    <row r="14" spans="2:4" x14ac:dyDescent="0.25">
      <c r="B14" s="74" t="s">
        <v>39</v>
      </c>
      <c r="D14" s="74" t="s">
        <v>46</v>
      </c>
    </row>
    <row r="15" spans="2:4" x14ac:dyDescent="0.25">
      <c r="B15" s="74" t="s">
        <v>171</v>
      </c>
      <c r="D15" s="74" t="s">
        <v>47</v>
      </c>
    </row>
    <row r="16" spans="2:4" x14ac:dyDescent="0.25">
      <c r="B16" s="74" t="s">
        <v>41</v>
      </c>
    </row>
    <row r="17" spans="2:2" x14ac:dyDescent="0.25">
      <c r="B17" s="74" t="s">
        <v>42</v>
      </c>
    </row>
    <row r="18" spans="2:2" x14ac:dyDescent="0.25">
      <c r="B18" s="74" t="s">
        <v>43</v>
      </c>
    </row>
    <row r="19" spans="2:2" x14ac:dyDescent="0.25">
      <c r="B19" s="74" t="s">
        <v>44</v>
      </c>
    </row>
    <row r="20" spans="2:2" x14ac:dyDescent="0.25">
      <c r="B20" s="74" t="s">
        <v>47</v>
      </c>
    </row>
    <row r="22" spans="2:2" x14ac:dyDescent="0.25">
      <c r="B22" s="7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2"/>
  <sheetViews>
    <sheetView workbookViewId="0">
      <selection activeCell="Y15" sqref="Y15"/>
    </sheetView>
  </sheetViews>
  <sheetFormatPr defaultRowHeight="15" x14ac:dyDescent="0.25"/>
  <cols>
    <col min="1" max="1" width="1.28515625" style="90" customWidth="1"/>
    <col min="2" max="16384" width="9.140625" style="90"/>
  </cols>
  <sheetData>
    <row r="1" spans="2:18" ht="7.5" customHeight="1" x14ac:dyDescent="0.25"/>
    <row r="2" spans="2:18" ht="15" customHeight="1" x14ac:dyDescent="0.25">
      <c r="B2" s="136" t="s">
        <v>155</v>
      </c>
      <c r="C2" s="137"/>
      <c r="D2" s="137"/>
      <c r="E2" s="137"/>
      <c r="F2" s="137"/>
      <c r="G2" s="137"/>
      <c r="H2" s="137"/>
      <c r="I2" s="137"/>
      <c r="J2" s="137"/>
      <c r="K2" s="137"/>
      <c r="L2" s="137"/>
      <c r="M2" s="137"/>
      <c r="N2" s="137"/>
      <c r="O2" s="137"/>
      <c r="P2" s="137"/>
      <c r="Q2" s="137"/>
      <c r="R2" s="138"/>
    </row>
    <row r="3" spans="2:18" x14ac:dyDescent="0.25">
      <c r="B3" s="139"/>
      <c r="C3" s="140"/>
      <c r="D3" s="140"/>
      <c r="E3" s="140"/>
      <c r="F3" s="140"/>
      <c r="G3" s="140"/>
      <c r="H3" s="140"/>
      <c r="I3" s="140"/>
      <c r="J3" s="140"/>
      <c r="K3" s="140"/>
      <c r="L3" s="140"/>
      <c r="M3" s="140"/>
      <c r="N3" s="140"/>
      <c r="O3" s="140"/>
      <c r="P3" s="140"/>
      <c r="Q3" s="140"/>
      <c r="R3" s="141"/>
    </row>
    <row r="4" spans="2:18" x14ac:dyDescent="0.25">
      <c r="B4" s="139"/>
      <c r="C4" s="140"/>
      <c r="D4" s="140"/>
      <c r="E4" s="140"/>
      <c r="F4" s="140"/>
      <c r="G4" s="140"/>
      <c r="H4" s="140"/>
      <c r="I4" s="140"/>
      <c r="J4" s="140"/>
      <c r="K4" s="140"/>
      <c r="L4" s="140"/>
      <c r="M4" s="140"/>
      <c r="N4" s="140"/>
      <c r="O4" s="140"/>
      <c r="P4" s="140"/>
      <c r="Q4" s="140"/>
      <c r="R4" s="141"/>
    </row>
    <row r="5" spans="2:18" x14ac:dyDescent="0.25">
      <c r="B5" s="139"/>
      <c r="C5" s="140"/>
      <c r="D5" s="140"/>
      <c r="E5" s="140"/>
      <c r="F5" s="140"/>
      <c r="G5" s="140"/>
      <c r="H5" s="140"/>
      <c r="I5" s="140"/>
      <c r="J5" s="140"/>
      <c r="K5" s="140"/>
      <c r="L5" s="140"/>
      <c r="M5" s="140"/>
      <c r="N5" s="140"/>
      <c r="O5" s="140"/>
      <c r="P5" s="140"/>
      <c r="Q5" s="140"/>
      <c r="R5" s="141"/>
    </row>
    <row r="6" spans="2:18" x14ac:dyDescent="0.25">
      <c r="B6" s="139"/>
      <c r="C6" s="140"/>
      <c r="D6" s="140"/>
      <c r="E6" s="140"/>
      <c r="F6" s="140"/>
      <c r="G6" s="140"/>
      <c r="H6" s="140"/>
      <c r="I6" s="140"/>
      <c r="J6" s="140"/>
      <c r="K6" s="140"/>
      <c r="L6" s="140"/>
      <c r="M6" s="140"/>
      <c r="N6" s="140"/>
      <c r="O6" s="140"/>
      <c r="P6" s="140"/>
      <c r="Q6" s="140"/>
      <c r="R6" s="141"/>
    </row>
    <row r="7" spans="2:18" x14ac:dyDescent="0.25">
      <c r="B7" s="139"/>
      <c r="C7" s="140"/>
      <c r="D7" s="140"/>
      <c r="E7" s="140"/>
      <c r="F7" s="140"/>
      <c r="G7" s="140"/>
      <c r="H7" s="140"/>
      <c r="I7" s="140"/>
      <c r="J7" s="140"/>
      <c r="K7" s="140"/>
      <c r="L7" s="140"/>
      <c r="M7" s="140"/>
      <c r="N7" s="140"/>
      <c r="O7" s="140"/>
      <c r="P7" s="140"/>
      <c r="Q7" s="140"/>
      <c r="R7" s="141"/>
    </row>
    <row r="8" spans="2:18" x14ac:dyDescent="0.25">
      <c r="B8" s="139"/>
      <c r="C8" s="140"/>
      <c r="D8" s="140"/>
      <c r="E8" s="140"/>
      <c r="F8" s="140"/>
      <c r="G8" s="140"/>
      <c r="H8" s="140"/>
      <c r="I8" s="140"/>
      <c r="J8" s="140"/>
      <c r="K8" s="140"/>
      <c r="L8" s="140"/>
      <c r="M8" s="140"/>
      <c r="N8" s="140"/>
      <c r="O8" s="140"/>
      <c r="P8" s="140"/>
      <c r="Q8" s="140"/>
      <c r="R8" s="141"/>
    </row>
    <row r="9" spans="2:18" x14ac:dyDescent="0.25">
      <c r="B9" s="139"/>
      <c r="C9" s="140"/>
      <c r="D9" s="140"/>
      <c r="E9" s="140"/>
      <c r="F9" s="140"/>
      <c r="G9" s="140"/>
      <c r="H9" s="140"/>
      <c r="I9" s="140"/>
      <c r="J9" s="140"/>
      <c r="K9" s="140"/>
      <c r="L9" s="140"/>
      <c r="M9" s="140"/>
      <c r="N9" s="140"/>
      <c r="O9" s="140"/>
      <c r="P9" s="140"/>
      <c r="Q9" s="140"/>
      <c r="R9" s="141"/>
    </row>
    <row r="10" spans="2:18" ht="18" customHeight="1" x14ac:dyDescent="0.25">
      <c r="B10" s="142"/>
      <c r="C10" s="143"/>
      <c r="D10" s="143"/>
      <c r="E10" s="143"/>
      <c r="F10" s="143"/>
      <c r="G10" s="143"/>
      <c r="H10" s="143"/>
      <c r="I10" s="143"/>
      <c r="J10" s="143"/>
      <c r="K10" s="143"/>
      <c r="L10" s="143"/>
      <c r="M10" s="143"/>
      <c r="N10" s="143"/>
      <c r="O10" s="143"/>
      <c r="P10" s="143"/>
      <c r="Q10" s="143"/>
      <c r="R10" s="144"/>
    </row>
    <row r="11" spans="2:18" x14ac:dyDescent="0.25">
      <c r="B11" s="96"/>
      <c r="C11" s="96"/>
      <c r="D11" s="96"/>
      <c r="E11" s="96"/>
      <c r="F11" s="96"/>
      <c r="G11" s="96"/>
      <c r="H11" s="96"/>
      <c r="I11" s="96"/>
      <c r="J11" s="96"/>
      <c r="K11" s="96"/>
      <c r="L11" s="96"/>
      <c r="M11" s="96"/>
      <c r="N11" s="96"/>
      <c r="O11" s="96"/>
      <c r="P11" s="96"/>
      <c r="Q11" s="96"/>
      <c r="R11" s="96"/>
    </row>
    <row r="12" spans="2:18" x14ac:dyDescent="0.25">
      <c r="B12" s="96"/>
      <c r="C12" s="96"/>
      <c r="D12" s="96"/>
      <c r="E12" s="96"/>
      <c r="F12" s="96"/>
      <c r="G12" s="96"/>
      <c r="H12" s="96"/>
      <c r="I12" s="96"/>
      <c r="J12" s="96"/>
      <c r="K12" s="96"/>
      <c r="L12" s="96"/>
      <c r="M12" s="96"/>
      <c r="N12" s="96"/>
      <c r="O12" s="96"/>
      <c r="P12" s="96"/>
      <c r="Q12" s="96"/>
      <c r="R12" s="96"/>
    </row>
    <row r="13" spans="2:18" x14ac:dyDescent="0.25">
      <c r="B13" s="95"/>
      <c r="C13" s="95"/>
      <c r="D13" s="95"/>
      <c r="E13" s="95"/>
      <c r="F13" s="95"/>
      <c r="G13" s="95"/>
      <c r="H13" s="95"/>
      <c r="I13" s="95"/>
      <c r="J13" s="95"/>
      <c r="K13" s="95"/>
      <c r="L13" s="95"/>
      <c r="M13" s="95"/>
      <c r="N13" s="95"/>
      <c r="O13" s="95"/>
      <c r="P13" s="95"/>
      <c r="Q13" s="95"/>
      <c r="R13" s="95"/>
    </row>
    <row r="14" spans="2:18" x14ac:dyDescent="0.25">
      <c r="B14" s="95"/>
      <c r="C14" s="95"/>
      <c r="D14" s="95"/>
      <c r="E14" s="95"/>
      <c r="F14" s="95"/>
      <c r="G14" s="95"/>
      <c r="H14" s="95"/>
      <c r="I14" s="95"/>
      <c r="J14" s="95"/>
      <c r="K14" s="95"/>
      <c r="L14" s="95"/>
      <c r="M14" s="95"/>
      <c r="N14" s="95"/>
      <c r="O14" s="95"/>
      <c r="P14" s="95"/>
      <c r="Q14" s="95"/>
      <c r="R14" s="95"/>
    </row>
    <row r="15" spans="2:18" x14ac:dyDescent="0.25">
      <c r="B15" s="95"/>
      <c r="C15" s="95"/>
      <c r="D15" s="95"/>
      <c r="E15" s="95"/>
      <c r="F15" s="95"/>
      <c r="G15" s="95"/>
      <c r="H15" s="95"/>
      <c r="I15" s="95"/>
      <c r="J15" s="95"/>
      <c r="K15" s="95"/>
      <c r="L15" s="95"/>
      <c r="M15" s="95"/>
      <c r="N15" s="95"/>
      <c r="O15" s="95"/>
      <c r="P15" s="95"/>
      <c r="Q15" s="95"/>
      <c r="R15" s="95"/>
    </row>
    <row r="16" spans="2:18" x14ac:dyDescent="0.25">
      <c r="B16" s="95"/>
      <c r="C16" s="95"/>
      <c r="D16" s="95"/>
      <c r="E16" s="95"/>
      <c r="F16" s="95"/>
      <c r="G16" s="95"/>
      <c r="H16" s="95"/>
      <c r="I16" s="95"/>
      <c r="J16" s="95"/>
      <c r="K16" s="95"/>
      <c r="L16" s="95"/>
      <c r="M16" s="95"/>
      <c r="N16" s="95"/>
      <c r="O16" s="95"/>
      <c r="P16" s="95"/>
      <c r="Q16" s="95"/>
      <c r="R16" s="95"/>
    </row>
    <row r="17" spans="2:18" x14ac:dyDescent="0.25">
      <c r="B17" s="95"/>
      <c r="C17" s="95"/>
      <c r="D17" s="95"/>
      <c r="E17" s="95"/>
      <c r="F17" s="95"/>
      <c r="G17" s="95"/>
      <c r="H17" s="95"/>
      <c r="I17" s="95"/>
      <c r="J17" s="95"/>
      <c r="K17" s="95"/>
      <c r="L17" s="95"/>
      <c r="M17" s="95"/>
      <c r="N17" s="95"/>
      <c r="O17" s="95"/>
      <c r="P17" s="95"/>
      <c r="Q17" s="95"/>
      <c r="R17" s="95"/>
    </row>
    <row r="18" spans="2:18" x14ac:dyDescent="0.25">
      <c r="B18" s="95"/>
      <c r="C18" s="95"/>
      <c r="D18" s="95"/>
      <c r="E18" s="95"/>
      <c r="F18" s="95"/>
      <c r="G18" s="95"/>
      <c r="H18" s="95"/>
      <c r="I18" s="95"/>
      <c r="J18" s="95"/>
      <c r="K18" s="95"/>
      <c r="L18" s="95"/>
      <c r="M18" s="95"/>
      <c r="N18" s="95"/>
      <c r="O18" s="95"/>
      <c r="P18" s="95"/>
      <c r="Q18" s="95"/>
      <c r="R18" s="95"/>
    </row>
    <row r="19" spans="2:18" x14ac:dyDescent="0.25">
      <c r="B19" s="95"/>
      <c r="C19" s="95"/>
      <c r="D19" s="95"/>
      <c r="E19" s="95"/>
      <c r="F19" s="95"/>
      <c r="G19" s="95"/>
      <c r="H19" s="95"/>
      <c r="I19" s="95"/>
      <c r="J19" s="95"/>
      <c r="K19" s="95"/>
      <c r="L19" s="95"/>
      <c r="M19" s="95"/>
      <c r="N19" s="95"/>
      <c r="O19" s="95"/>
      <c r="P19" s="95"/>
      <c r="Q19" s="95"/>
      <c r="R19" s="95"/>
    </row>
    <row r="20" spans="2:18" x14ac:dyDescent="0.25">
      <c r="B20" s="95"/>
      <c r="C20" s="95"/>
      <c r="D20" s="95"/>
      <c r="E20" s="95"/>
      <c r="F20" s="95"/>
      <c r="G20" s="95"/>
      <c r="H20" s="95"/>
      <c r="I20" s="95"/>
      <c r="J20" s="95"/>
      <c r="K20" s="95"/>
      <c r="L20" s="95"/>
      <c r="M20" s="95"/>
      <c r="N20" s="95"/>
      <c r="O20" s="95"/>
      <c r="P20" s="95"/>
      <c r="Q20" s="95"/>
      <c r="R20" s="95"/>
    </row>
    <row r="21" spans="2:18" x14ac:dyDescent="0.25">
      <c r="B21" s="95"/>
      <c r="C21" s="95"/>
      <c r="D21" s="95"/>
      <c r="E21" s="95"/>
      <c r="F21" s="95"/>
      <c r="G21" s="95"/>
      <c r="H21" s="95"/>
      <c r="I21" s="95"/>
      <c r="J21" s="95"/>
      <c r="K21" s="95"/>
      <c r="L21" s="95"/>
      <c r="M21" s="95"/>
      <c r="N21" s="95"/>
      <c r="O21" s="95"/>
      <c r="P21" s="95"/>
      <c r="Q21" s="95"/>
      <c r="R21" s="95"/>
    </row>
    <row r="22" spans="2:18" x14ac:dyDescent="0.25">
      <c r="B22" s="95"/>
      <c r="C22" s="95"/>
      <c r="D22" s="95"/>
      <c r="E22" s="95"/>
      <c r="F22" s="95"/>
      <c r="G22" s="95"/>
      <c r="H22" s="95"/>
      <c r="I22" s="95"/>
      <c r="J22" s="95"/>
      <c r="K22" s="95"/>
      <c r="L22" s="95"/>
      <c r="M22" s="95"/>
      <c r="N22" s="95"/>
      <c r="O22" s="95"/>
      <c r="P22" s="95"/>
      <c r="Q22" s="95"/>
      <c r="R22" s="95"/>
    </row>
  </sheetData>
  <mergeCells count="1">
    <mergeCell ref="B2:R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D2:N13"/>
  <sheetViews>
    <sheetView workbookViewId="0">
      <selection activeCell="J24" sqref="J24"/>
    </sheetView>
  </sheetViews>
  <sheetFormatPr defaultRowHeight="15" x14ac:dyDescent="0.25"/>
  <cols>
    <col min="4" max="4" width="17.7109375" bestFit="1" customWidth="1"/>
  </cols>
  <sheetData>
    <row r="2" spans="4:14" x14ac:dyDescent="0.25">
      <c r="E2" t="s">
        <v>106</v>
      </c>
      <c r="F2" t="s">
        <v>107</v>
      </c>
      <c r="G2" t="s">
        <v>108</v>
      </c>
      <c r="H2" t="s">
        <v>109</v>
      </c>
      <c r="I2" t="s">
        <v>112</v>
      </c>
      <c r="J2" t="s">
        <v>111</v>
      </c>
      <c r="M2" t="s">
        <v>113</v>
      </c>
    </row>
    <row r="3" spans="4:14" x14ac:dyDescent="0.25">
      <c r="D3" t="s">
        <v>110</v>
      </c>
      <c r="E3">
        <v>10</v>
      </c>
      <c r="F3">
        <v>11</v>
      </c>
      <c r="G3">
        <v>9</v>
      </c>
      <c r="H3">
        <v>12</v>
      </c>
      <c r="J3">
        <f>AVERAGE(E3:H3)</f>
        <v>10.5</v>
      </c>
    </row>
    <row r="4" spans="4:14" x14ac:dyDescent="0.25">
      <c r="D4" t="s">
        <v>114</v>
      </c>
      <c r="F4">
        <f>F3</f>
        <v>11</v>
      </c>
      <c r="G4">
        <f t="shared" ref="G4:H4" si="0">G3</f>
        <v>9</v>
      </c>
      <c r="H4">
        <f t="shared" si="0"/>
        <v>12</v>
      </c>
      <c r="I4">
        <v>13</v>
      </c>
      <c r="J4">
        <f>AVERAGE(F4:I4)</f>
        <v>11.25</v>
      </c>
      <c r="M4">
        <f>J4/$J$3</f>
        <v>1.0714285714285714</v>
      </c>
      <c r="N4">
        <v>1</v>
      </c>
    </row>
    <row r="5" spans="4:14" x14ac:dyDescent="0.25">
      <c r="D5" t="s">
        <v>115</v>
      </c>
      <c r="F5">
        <f t="shared" ref="F5:F13" si="1">F4</f>
        <v>11</v>
      </c>
      <c r="G5">
        <f t="shared" ref="G5:G13" si="2">G4</f>
        <v>9</v>
      </c>
      <c r="H5">
        <f t="shared" ref="H5:H13" si="3">H4</f>
        <v>12</v>
      </c>
      <c r="I5">
        <v>12.5</v>
      </c>
      <c r="J5">
        <f t="shared" ref="J5:J13" si="4">AVERAGE(F5:I5)</f>
        <v>11.125</v>
      </c>
      <c r="M5">
        <f t="shared" ref="M5:M13" si="5">J5/$J$3</f>
        <v>1.0595238095238095</v>
      </c>
      <c r="N5">
        <v>1</v>
      </c>
    </row>
    <row r="6" spans="4:14" x14ac:dyDescent="0.25">
      <c r="D6" t="s">
        <v>116</v>
      </c>
      <c r="F6">
        <f t="shared" si="1"/>
        <v>11</v>
      </c>
      <c r="G6">
        <f t="shared" si="2"/>
        <v>9</v>
      </c>
      <c r="H6">
        <f t="shared" si="3"/>
        <v>12</v>
      </c>
      <c r="I6">
        <v>12</v>
      </c>
      <c r="J6">
        <f t="shared" si="4"/>
        <v>11</v>
      </c>
      <c r="M6">
        <f t="shared" si="5"/>
        <v>1.0476190476190477</v>
      </c>
      <c r="N6">
        <v>1</v>
      </c>
    </row>
    <row r="7" spans="4:14" x14ac:dyDescent="0.25">
      <c r="D7" t="s">
        <v>117</v>
      </c>
      <c r="F7">
        <f t="shared" si="1"/>
        <v>11</v>
      </c>
      <c r="G7">
        <f t="shared" si="2"/>
        <v>9</v>
      </c>
      <c r="H7">
        <f t="shared" si="3"/>
        <v>12</v>
      </c>
      <c r="I7">
        <v>11.5</v>
      </c>
      <c r="J7">
        <f t="shared" si="4"/>
        <v>10.875</v>
      </c>
      <c r="M7">
        <f t="shared" si="5"/>
        <v>1.0357142857142858</v>
      </c>
      <c r="N7">
        <v>1</v>
      </c>
    </row>
    <row r="8" spans="4:14" x14ac:dyDescent="0.25">
      <c r="D8" t="s">
        <v>118</v>
      </c>
      <c r="F8">
        <f t="shared" si="1"/>
        <v>11</v>
      </c>
      <c r="G8">
        <f t="shared" si="2"/>
        <v>9</v>
      </c>
      <c r="H8">
        <f t="shared" si="3"/>
        <v>12</v>
      </c>
      <c r="I8">
        <v>11</v>
      </c>
      <c r="J8">
        <f t="shared" si="4"/>
        <v>10.75</v>
      </c>
      <c r="M8">
        <f t="shared" si="5"/>
        <v>1.0238095238095237</v>
      </c>
      <c r="N8">
        <v>1</v>
      </c>
    </row>
    <row r="9" spans="4:14" x14ac:dyDescent="0.25">
      <c r="D9" t="s">
        <v>119</v>
      </c>
      <c r="F9">
        <f t="shared" si="1"/>
        <v>11</v>
      </c>
      <c r="G9">
        <f t="shared" si="2"/>
        <v>9</v>
      </c>
      <c r="H9">
        <f t="shared" si="3"/>
        <v>12</v>
      </c>
      <c r="I9">
        <v>10.5</v>
      </c>
      <c r="J9">
        <f t="shared" si="4"/>
        <v>10.625</v>
      </c>
      <c r="M9">
        <f t="shared" si="5"/>
        <v>1.0119047619047619</v>
      </c>
      <c r="N9">
        <v>1</v>
      </c>
    </row>
    <row r="10" spans="4:14" x14ac:dyDescent="0.25">
      <c r="D10" t="s">
        <v>120</v>
      </c>
      <c r="F10">
        <f t="shared" si="1"/>
        <v>11</v>
      </c>
      <c r="G10">
        <f t="shared" si="2"/>
        <v>9</v>
      </c>
      <c r="H10">
        <f t="shared" si="3"/>
        <v>12</v>
      </c>
      <c r="I10">
        <v>10</v>
      </c>
      <c r="J10">
        <f t="shared" si="4"/>
        <v>10.5</v>
      </c>
      <c r="M10">
        <f t="shared" si="5"/>
        <v>1</v>
      </c>
      <c r="N10">
        <v>1</v>
      </c>
    </row>
    <row r="11" spans="4:14" x14ac:dyDescent="0.25">
      <c r="D11" t="s">
        <v>121</v>
      </c>
      <c r="F11">
        <f t="shared" si="1"/>
        <v>11</v>
      </c>
      <c r="G11">
        <f t="shared" si="2"/>
        <v>9</v>
      </c>
      <c r="H11">
        <f t="shared" si="3"/>
        <v>12</v>
      </c>
      <c r="I11">
        <v>9.5</v>
      </c>
      <c r="J11">
        <f t="shared" si="4"/>
        <v>10.375</v>
      </c>
      <c r="M11">
        <f t="shared" si="5"/>
        <v>0.98809523809523814</v>
      </c>
      <c r="N11">
        <v>1</v>
      </c>
    </row>
    <row r="12" spans="4:14" x14ac:dyDescent="0.25">
      <c r="D12" t="s">
        <v>122</v>
      </c>
      <c r="F12">
        <f t="shared" si="1"/>
        <v>11</v>
      </c>
      <c r="G12">
        <f t="shared" si="2"/>
        <v>9</v>
      </c>
      <c r="H12">
        <f t="shared" si="3"/>
        <v>12</v>
      </c>
      <c r="I12">
        <v>9</v>
      </c>
      <c r="J12">
        <f t="shared" si="4"/>
        <v>10.25</v>
      </c>
      <c r="M12">
        <f t="shared" si="5"/>
        <v>0.97619047619047616</v>
      </c>
      <c r="N12">
        <v>1</v>
      </c>
    </row>
    <row r="13" spans="4:14" x14ac:dyDescent="0.25">
      <c r="D13" t="s">
        <v>123</v>
      </c>
      <c r="F13">
        <f t="shared" si="1"/>
        <v>11</v>
      </c>
      <c r="G13">
        <f t="shared" si="2"/>
        <v>9</v>
      </c>
      <c r="H13">
        <f t="shared" si="3"/>
        <v>12</v>
      </c>
      <c r="I13">
        <v>8.5</v>
      </c>
      <c r="J13">
        <f t="shared" si="4"/>
        <v>10.125</v>
      </c>
      <c r="M13">
        <f t="shared" si="5"/>
        <v>0.9642857142857143</v>
      </c>
      <c r="N13">
        <v>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T61"/>
  <sheetViews>
    <sheetView topLeftCell="E7" zoomScaleNormal="100" workbookViewId="0">
      <selection activeCell="H47" sqref="H47"/>
    </sheetView>
  </sheetViews>
  <sheetFormatPr defaultColWidth="9.140625" defaultRowHeight="8.25" x14ac:dyDescent="0.15"/>
  <cols>
    <col min="1" max="1" width="4.140625" style="32" hidden="1" customWidth="1"/>
    <col min="2" max="2" width="6.42578125" style="32" hidden="1" customWidth="1"/>
    <col min="3" max="3" width="10.42578125" style="32" hidden="1" customWidth="1"/>
    <col min="4" max="4" width="2.28515625" style="32" customWidth="1"/>
    <col min="5" max="5" width="30.140625" style="32" customWidth="1"/>
    <col min="6" max="6" width="12.140625" style="32" customWidth="1"/>
    <col min="7" max="7" width="16.85546875" style="43" customWidth="1"/>
    <col min="8" max="9" width="26.7109375" style="43" customWidth="1"/>
    <col min="10" max="12" width="20.85546875" style="43" customWidth="1"/>
    <col min="13" max="13" width="21" style="32" customWidth="1"/>
    <col min="14" max="14" width="16.85546875" style="32" customWidth="1"/>
    <col min="15" max="19" width="13.85546875" style="32" customWidth="1"/>
    <col min="20" max="16384" width="9.140625" style="32"/>
  </cols>
  <sheetData>
    <row r="2" spans="1:20" s="31" customFormat="1" ht="11.25" x14ac:dyDescent="0.2">
      <c r="E2" s="37" t="s">
        <v>82</v>
      </c>
      <c r="F2" s="37"/>
      <c r="G2" s="38"/>
      <c r="H2" s="38"/>
      <c r="I2" s="38"/>
      <c r="J2" s="38"/>
      <c r="K2" s="38"/>
      <c r="L2" s="38"/>
    </row>
    <row r="3" spans="1:20" s="31" customFormat="1" ht="11.25" x14ac:dyDescent="0.2">
      <c r="E3" s="37"/>
      <c r="F3" s="37"/>
      <c r="G3" s="38"/>
      <c r="H3" s="38"/>
      <c r="I3" s="38"/>
      <c r="J3" s="38"/>
      <c r="K3" s="38"/>
      <c r="L3" s="38"/>
    </row>
    <row r="4" spans="1:20" s="31" customFormat="1" ht="43.5" customHeight="1" x14ac:dyDescent="0.2">
      <c r="E4" s="157" t="s">
        <v>96</v>
      </c>
      <c r="F4" s="157"/>
      <c r="G4" s="157"/>
      <c r="H4" s="157"/>
      <c r="I4" s="157"/>
      <c r="J4" s="157"/>
      <c r="K4" s="157"/>
      <c r="L4" s="157"/>
      <c r="M4" s="39"/>
      <c r="N4" s="39"/>
    </row>
    <row r="5" spans="1:20" s="31" customFormat="1" ht="24" customHeight="1" x14ac:dyDescent="0.2">
      <c r="E5" s="157"/>
      <c r="F5" s="157"/>
      <c r="G5" s="157"/>
      <c r="H5" s="157"/>
      <c r="I5" s="157"/>
      <c r="J5" s="157"/>
      <c r="K5" s="157"/>
      <c r="L5" s="157"/>
      <c r="M5" s="39"/>
      <c r="N5" s="39"/>
    </row>
    <row r="6" spans="1:20" s="31" customFormat="1" ht="24" customHeight="1" x14ac:dyDescent="0.2">
      <c r="E6" s="157"/>
      <c r="F6" s="157"/>
      <c r="G6" s="157"/>
      <c r="H6" s="157"/>
      <c r="I6" s="157"/>
      <c r="J6" s="157"/>
      <c r="K6" s="157"/>
      <c r="L6" s="157"/>
      <c r="M6" s="39"/>
      <c r="N6" s="39"/>
    </row>
    <row r="7" spans="1:20" s="31" customFormat="1" ht="24" customHeight="1" x14ac:dyDescent="0.2">
      <c r="E7" s="157"/>
      <c r="F7" s="157"/>
      <c r="G7" s="157"/>
      <c r="H7" s="157"/>
      <c r="I7" s="157"/>
      <c r="J7" s="157"/>
      <c r="K7" s="157"/>
      <c r="L7" s="157"/>
      <c r="M7" s="39"/>
      <c r="N7" s="39"/>
    </row>
    <row r="8" spans="1:20" s="31" customFormat="1" ht="24" customHeight="1" x14ac:dyDescent="0.2">
      <c r="E8" s="157"/>
      <c r="F8" s="157"/>
      <c r="G8" s="157"/>
      <c r="H8" s="157"/>
      <c r="I8" s="157"/>
      <c r="J8" s="157"/>
      <c r="K8" s="157"/>
      <c r="L8" s="157"/>
      <c r="M8" s="39"/>
      <c r="N8" s="39"/>
    </row>
    <row r="9" spans="1:20" s="31" customFormat="1" ht="48.75" customHeight="1" x14ac:dyDescent="0.2">
      <c r="E9" s="157"/>
      <c r="F9" s="157"/>
      <c r="G9" s="157"/>
      <c r="H9" s="157"/>
      <c r="I9" s="157"/>
      <c r="J9" s="157"/>
      <c r="K9" s="157"/>
      <c r="L9" s="157"/>
      <c r="M9" s="39"/>
      <c r="N9" s="39"/>
    </row>
    <row r="10" spans="1:20" s="31" customFormat="1" ht="11.25" x14ac:dyDescent="0.2">
      <c r="G10" s="38"/>
      <c r="H10" s="38"/>
      <c r="I10" s="38"/>
      <c r="J10" s="38"/>
      <c r="K10" s="38"/>
      <c r="L10" s="38"/>
    </row>
    <row r="11" spans="1:20" s="31" customFormat="1" ht="12.75" customHeight="1" x14ac:dyDescent="0.2">
      <c r="F11" s="35"/>
      <c r="G11" s="36" t="s">
        <v>97</v>
      </c>
      <c r="H11" s="158" t="s">
        <v>15</v>
      </c>
      <c r="I11" s="158"/>
      <c r="J11" s="38"/>
      <c r="K11" s="38"/>
      <c r="L11" s="38"/>
    </row>
    <row r="12" spans="1:20" s="31" customFormat="1" ht="12.75" customHeight="1" x14ac:dyDescent="0.2">
      <c r="F12" s="35"/>
      <c r="G12" s="36" t="s">
        <v>70</v>
      </c>
      <c r="H12" s="29" t="s">
        <v>24</v>
      </c>
      <c r="I12" s="29" t="s">
        <v>51</v>
      </c>
      <c r="J12" s="38"/>
      <c r="K12" s="38"/>
      <c r="L12" s="38"/>
    </row>
    <row r="13" spans="1:20" s="31" customFormat="1" ht="12.75" customHeight="1" x14ac:dyDescent="0.2">
      <c r="F13" s="35"/>
      <c r="G13" s="36" t="s">
        <v>69</v>
      </c>
      <c r="H13" s="16" t="s">
        <v>25</v>
      </c>
      <c r="I13" s="16" t="s">
        <v>52</v>
      </c>
      <c r="J13" s="38"/>
      <c r="K13" s="38"/>
      <c r="L13" s="38"/>
    </row>
    <row r="14" spans="1:20" ht="9" x14ac:dyDescent="0.15">
      <c r="F14" s="40"/>
      <c r="G14" s="41"/>
      <c r="H14" s="42"/>
      <c r="I14" s="42"/>
      <c r="J14" s="42"/>
      <c r="K14" s="42"/>
    </row>
    <row r="15" spans="1:20" ht="9" x14ac:dyDescent="0.15">
      <c r="E15" s="33"/>
      <c r="F15" s="33"/>
      <c r="G15" s="145" t="s">
        <v>83</v>
      </c>
      <c r="H15" s="146"/>
      <c r="I15" s="147"/>
      <c r="J15" s="148" t="s">
        <v>84</v>
      </c>
      <c r="K15" s="149"/>
      <c r="L15" s="149"/>
      <c r="M15" s="150"/>
    </row>
    <row r="16" spans="1:20" ht="35.1" customHeight="1" x14ac:dyDescent="0.15">
      <c r="A16" s="43">
        <f>VLOOKUP(H11,'Pairings Table'!A29:B35,2)+1</f>
        <v>9</v>
      </c>
      <c r="E16" s="18" t="s">
        <v>85</v>
      </c>
      <c r="F16" s="21" t="s">
        <v>92</v>
      </c>
      <c r="G16" s="30" t="s">
        <v>75</v>
      </c>
      <c r="H16" s="19" t="s">
        <v>76</v>
      </c>
      <c r="I16" s="19" t="s">
        <v>77</v>
      </c>
      <c r="J16" s="20" t="s">
        <v>93</v>
      </c>
      <c r="K16" s="20" t="s">
        <v>93</v>
      </c>
      <c r="L16" s="20" t="s">
        <v>93</v>
      </c>
      <c r="M16" s="20" t="s">
        <v>93</v>
      </c>
      <c r="N16" s="21" t="s">
        <v>94</v>
      </c>
      <c r="O16" s="21" t="s">
        <v>95</v>
      </c>
      <c r="P16" s="151" t="s">
        <v>78</v>
      </c>
      <c r="Q16" s="152"/>
      <c r="R16" s="152"/>
      <c r="S16" s="152"/>
      <c r="T16" s="153"/>
    </row>
    <row r="17" spans="1:20" ht="35.1" customHeight="1" x14ac:dyDescent="0.15">
      <c r="A17" s="32">
        <v>2</v>
      </c>
      <c r="B17" s="12"/>
      <c r="C17" s="12" t="str">
        <f>IFERROR(HLOOKUP($H$11,'Pairings Table'!$M$1:$S$8,'MCO-DOH Quarterly Report'!$A17)," ")</f>
        <v>Interfaith Medical Center</v>
      </c>
      <c r="E17" s="12" t="str">
        <f>IF(C17=0,"",C17)</f>
        <v>Interfaith Medical Center</v>
      </c>
      <c r="F17" s="12" t="s">
        <v>98</v>
      </c>
      <c r="G17" s="22">
        <v>10000</v>
      </c>
      <c r="H17" s="23">
        <v>8000</v>
      </c>
      <c r="I17" s="24">
        <v>10000</v>
      </c>
      <c r="J17" s="25">
        <v>2000</v>
      </c>
      <c r="K17" s="25">
        <v>2000</v>
      </c>
      <c r="L17" s="25">
        <v>2000</v>
      </c>
      <c r="M17" s="25">
        <v>2000</v>
      </c>
      <c r="N17" s="26">
        <f>IF(C17=0,"",SUM(J17:M17))</f>
        <v>8000</v>
      </c>
      <c r="O17" s="26">
        <f>IF(C17=0,"",H17-N17)</f>
        <v>0</v>
      </c>
      <c r="P17" s="154"/>
      <c r="Q17" s="155"/>
      <c r="R17" s="155"/>
      <c r="S17" s="155"/>
      <c r="T17" s="156"/>
    </row>
    <row r="18" spans="1:20" ht="8.1" customHeight="1" x14ac:dyDescent="0.15">
      <c r="B18" s="12"/>
      <c r="H18" s="44"/>
      <c r="I18" s="44"/>
      <c r="J18" s="44"/>
      <c r="K18" s="44"/>
      <c r="L18" s="44"/>
      <c r="M18" s="44"/>
      <c r="P18" s="45"/>
      <c r="Q18" s="45"/>
      <c r="R18" s="45"/>
      <c r="S18" s="45"/>
      <c r="T18" s="45"/>
    </row>
    <row r="19" spans="1:20" ht="9" x14ac:dyDescent="0.15">
      <c r="B19" s="12"/>
      <c r="E19" s="33"/>
      <c r="F19" s="33"/>
      <c r="G19" s="145" t="s">
        <v>83</v>
      </c>
      <c r="H19" s="146"/>
      <c r="I19" s="147"/>
      <c r="J19" s="148" t="s">
        <v>84</v>
      </c>
      <c r="K19" s="149"/>
      <c r="L19" s="149"/>
      <c r="M19" s="150"/>
      <c r="P19" s="45"/>
      <c r="Q19" s="45"/>
      <c r="R19" s="45"/>
      <c r="S19" s="45"/>
      <c r="T19" s="45"/>
    </row>
    <row r="20" spans="1:20" ht="35.1" customHeight="1" x14ac:dyDescent="0.15">
      <c r="B20" s="12"/>
      <c r="E20" s="18" t="s">
        <v>86</v>
      </c>
      <c r="F20" s="21" t="s">
        <v>92</v>
      </c>
      <c r="G20" s="30" t="s">
        <v>75</v>
      </c>
      <c r="H20" s="19" t="s">
        <v>76</v>
      </c>
      <c r="I20" s="19" t="s">
        <v>77</v>
      </c>
      <c r="J20" s="20" t="s">
        <v>93</v>
      </c>
      <c r="K20" s="20" t="s">
        <v>93</v>
      </c>
      <c r="L20" s="20" t="s">
        <v>93</v>
      </c>
      <c r="M20" s="20" t="s">
        <v>93</v>
      </c>
      <c r="N20" s="21" t="s">
        <v>94</v>
      </c>
      <c r="O20" s="21" t="s">
        <v>95</v>
      </c>
      <c r="P20" s="151" t="s">
        <v>78</v>
      </c>
      <c r="Q20" s="152"/>
      <c r="R20" s="152"/>
      <c r="S20" s="152"/>
      <c r="T20" s="153"/>
    </row>
    <row r="21" spans="1:20" ht="35.1" customHeight="1" x14ac:dyDescent="0.15">
      <c r="A21" s="32">
        <f>IF(A17&lt;$A$16,A17+1,"")</f>
        <v>3</v>
      </c>
      <c r="B21" s="12"/>
      <c r="C21" s="12" t="str">
        <f>IFERROR(HLOOKUP($H$11,'Pairings Table'!$M$1:$S$8,'MCO-DOH Quarterly Report'!$A21)," ")</f>
        <v>Kingsbrook Jewish Medical Center</v>
      </c>
      <c r="E21" s="12" t="str">
        <f>IF(C21=0,"",C21)</f>
        <v>Kingsbrook Jewish Medical Center</v>
      </c>
      <c r="F21" s="12" t="s">
        <v>49</v>
      </c>
      <c r="G21" s="22">
        <v>10000</v>
      </c>
      <c r="H21" s="23">
        <v>8000</v>
      </c>
      <c r="I21" s="24">
        <v>10000</v>
      </c>
      <c r="J21" s="25">
        <v>2000</v>
      </c>
      <c r="K21" s="25">
        <v>2000</v>
      </c>
      <c r="L21" s="25">
        <v>2000</v>
      </c>
      <c r="M21" s="25">
        <v>2000</v>
      </c>
      <c r="N21" s="26">
        <f>IF(C21=0,"",SUM(J21:M21))</f>
        <v>8000</v>
      </c>
      <c r="O21" s="26">
        <f>IF(C21=0,"",H21-N21)</f>
        <v>0</v>
      </c>
      <c r="P21" s="154"/>
      <c r="Q21" s="155"/>
      <c r="R21" s="155"/>
      <c r="S21" s="155"/>
      <c r="T21" s="156"/>
    </row>
    <row r="22" spans="1:20" ht="8.1" customHeight="1" x14ac:dyDescent="0.15">
      <c r="B22" s="12"/>
      <c r="H22" s="44"/>
      <c r="I22" s="44"/>
      <c r="J22" s="44"/>
      <c r="K22" s="44"/>
      <c r="L22" s="44"/>
      <c r="M22" s="44"/>
      <c r="P22" s="45"/>
      <c r="Q22" s="45"/>
      <c r="R22" s="45"/>
      <c r="S22" s="45"/>
      <c r="T22" s="45"/>
    </row>
    <row r="23" spans="1:20" ht="9" x14ac:dyDescent="0.15">
      <c r="B23" s="12"/>
      <c r="E23" s="33"/>
      <c r="F23" s="33"/>
      <c r="G23" s="145" t="s">
        <v>83</v>
      </c>
      <c r="H23" s="146"/>
      <c r="I23" s="147"/>
      <c r="J23" s="148" t="s">
        <v>84</v>
      </c>
      <c r="K23" s="149"/>
      <c r="L23" s="149"/>
      <c r="M23" s="150"/>
      <c r="P23" s="45"/>
      <c r="Q23" s="45"/>
      <c r="R23" s="45"/>
      <c r="S23" s="45"/>
      <c r="T23" s="45"/>
    </row>
    <row r="24" spans="1:20" ht="35.1" customHeight="1" x14ac:dyDescent="0.15">
      <c r="B24" s="12"/>
      <c r="E24" s="18" t="s">
        <v>87</v>
      </c>
      <c r="F24" s="21" t="s">
        <v>92</v>
      </c>
      <c r="G24" s="30" t="s">
        <v>75</v>
      </c>
      <c r="H24" s="19" t="s">
        <v>76</v>
      </c>
      <c r="I24" s="19" t="s">
        <v>77</v>
      </c>
      <c r="J24" s="20" t="s">
        <v>93</v>
      </c>
      <c r="K24" s="20" t="s">
        <v>93</v>
      </c>
      <c r="L24" s="20" t="s">
        <v>93</v>
      </c>
      <c r="M24" s="20" t="s">
        <v>93</v>
      </c>
      <c r="N24" s="21" t="s">
        <v>94</v>
      </c>
      <c r="O24" s="21" t="s">
        <v>95</v>
      </c>
      <c r="P24" s="151" t="s">
        <v>78</v>
      </c>
      <c r="Q24" s="152"/>
      <c r="R24" s="152"/>
      <c r="S24" s="152"/>
      <c r="T24" s="153"/>
    </row>
    <row r="25" spans="1:20" ht="35.1" customHeight="1" x14ac:dyDescent="0.15">
      <c r="A25" s="32">
        <f t="shared" ref="A25:A41" si="0">IF(A21&lt;$A$16,A21+1,"")</f>
        <v>4</v>
      </c>
      <c r="B25" s="12"/>
      <c r="C25" s="12" t="str">
        <f>IFERROR(HLOOKUP($H$11,'Pairings Table'!$M$1:$S$8,'MCO-DOH Quarterly Report'!$A25)," ")</f>
        <v>Montefiore - Mount Vernon</v>
      </c>
      <c r="E25" s="12" t="str">
        <f>IF(C25=0,"",C25)</f>
        <v>Montefiore - Mount Vernon</v>
      </c>
      <c r="F25" s="12" t="s">
        <v>98</v>
      </c>
      <c r="G25" s="22">
        <v>10000</v>
      </c>
      <c r="H25" s="23">
        <v>8000</v>
      </c>
      <c r="I25" s="24">
        <v>10000</v>
      </c>
      <c r="J25" s="25">
        <v>2000</v>
      </c>
      <c r="K25" s="25">
        <v>2000</v>
      </c>
      <c r="L25" s="25">
        <v>2000</v>
      </c>
      <c r="M25" s="25">
        <v>2000</v>
      </c>
      <c r="N25" s="26">
        <f>IF(C25=0,"",SUM(J25:M25))</f>
        <v>8000</v>
      </c>
      <c r="O25" s="26">
        <f>IF(C25=0,"",H25-N25)</f>
        <v>0</v>
      </c>
      <c r="P25" s="154"/>
      <c r="Q25" s="155"/>
      <c r="R25" s="155"/>
      <c r="S25" s="155"/>
      <c r="T25" s="156"/>
    </row>
    <row r="26" spans="1:20" ht="8.1" customHeight="1" x14ac:dyDescent="0.15">
      <c r="B26" s="12"/>
      <c r="H26" s="44"/>
      <c r="I26" s="44"/>
      <c r="J26" s="44"/>
      <c r="K26" s="44"/>
      <c r="L26" s="44"/>
      <c r="M26" s="44"/>
      <c r="P26" s="45"/>
      <c r="Q26" s="45"/>
      <c r="R26" s="45"/>
      <c r="S26" s="45"/>
      <c r="T26" s="45"/>
    </row>
    <row r="27" spans="1:20" ht="9" x14ac:dyDescent="0.15">
      <c r="B27" s="12"/>
      <c r="E27" s="33"/>
      <c r="F27" s="33"/>
      <c r="G27" s="145" t="s">
        <v>83</v>
      </c>
      <c r="H27" s="146"/>
      <c r="I27" s="147"/>
      <c r="J27" s="148" t="s">
        <v>84</v>
      </c>
      <c r="K27" s="149"/>
      <c r="L27" s="149"/>
      <c r="M27" s="150"/>
      <c r="P27" s="45"/>
      <c r="Q27" s="45"/>
      <c r="R27" s="45"/>
      <c r="S27" s="45"/>
      <c r="T27" s="45"/>
    </row>
    <row r="28" spans="1:20" ht="35.1" customHeight="1" x14ac:dyDescent="0.15">
      <c r="B28" s="12"/>
      <c r="E28" s="18" t="s">
        <v>88</v>
      </c>
      <c r="F28" s="21" t="s">
        <v>92</v>
      </c>
      <c r="G28" s="30" t="s">
        <v>75</v>
      </c>
      <c r="H28" s="19" t="s">
        <v>76</v>
      </c>
      <c r="I28" s="19" t="s">
        <v>77</v>
      </c>
      <c r="J28" s="20" t="s">
        <v>93</v>
      </c>
      <c r="K28" s="20" t="s">
        <v>93</v>
      </c>
      <c r="L28" s="20" t="s">
        <v>93</v>
      </c>
      <c r="M28" s="20" t="s">
        <v>93</v>
      </c>
      <c r="N28" s="21" t="s">
        <v>94</v>
      </c>
      <c r="O28" s="21" t="s">
        <v>95</v>
      </c>
      <c r="P28" s="151" t="s">
        <v>78</v>
      </c>
      <c r="Q28" s="152"/>
      <c r="R28" s="152"/>
      <c r="S28" s="152"/>
      <c r="T28" s="153"/>
    </row>
    <row r="29" spans="1:20" ht="35.1" customHeight="1" x14ac:dyDescent="0.15">
      <c r="A29" s="32">
        <f t="shared" si="0"/>
        <v>5</v>
      </c>
      <c r="B29" s="12"/>
      <c r="C29" s="12" t="str">
        <f>IFERROR(HLOOKUP($H$11,'Pairings Table'!$M$1:$S$8,'MCO-DOH Quarterly Report'!$A29)," ")</f>
        <v>Nyack Hospital</v>
      </c>
      <c r="E29" s="12" t="str">
        <f>IF(C29=0,"",C29)</f>
        <v>Nyack Hospital</v>
      </c>
      <c r="F29" s="12" t="s">
        <v>49</v>
      </c>
      <c r="G29" s="22">
        <v>10000</v>
      </c>
      <c r="H29" s="23">
        <v>8000</v>
      </c>
      <c r="I29" s="24">
        <v>10000</v>
      </c>
      <c r="J29" s="25">
        <v>2000</v>
      </c>
      <c r="K29" s="25">
        <v>2000</v>
      </c>
      <c r="L29" s="25">
        <v>2000</v>
      </c>
      <c r="M29" s="25">
        <v>2000</v>
      </c>
      <c r="N29" s="26">
        <f>IF(C29=0,"",SUM(J29:M29))</f>
        <v>8000</v>
      </c>
      <c r="O29" s="26">
        <f>IF(C29=0,"",H29-N29)</f>
        <v>0</v>
      </c>
      <c r="P29" s="154"/>
      <c r="Q29" s="155"/>
      <c r="R29" s="155"/>
      <c r="S29" s="155"/>
      <c r="T29" s="156"/>
    </row>
    <row r="30" spans="1:20" ht="8.1" customHeight="1" x14ac:dyDescent="0.15">
      <c r="B30" s="12"/>
      <c r="H30" s="44"/>
      <c r="I30" s="44"/>
      <c r="J30" s="44"/>
      <c r="K30" s="44"/>
      <c r="L30" s="44"/>
      <c r="M30" s="44"/>
      <c r="P30" s="45"/>
      <c r="Q30" s="45"/>
      <c r="R30" s="45"/>
      <c r="S30" s="45"/>
      <c r="T30" s="45"/>
    </row>
    <row r="31" spans="1:20" ht="9" x14ac:dyDescent="0.15">
      <c r="B31" s="12"/>
      <c r="E31" s="33"/>
      <c r="F31" s="33"/>
      <c r="G31" s="145" t="s">
        <v>83</v>
      </c>
      <c r="H31" s="146"/>
      <c r="I31" s="147"/>
      <c r="J31" s="148" t="s">
        <v>84</v>
      </c>
      <c r="K31" s="149"/>
      <c r="L31" s="149"/>
      <c r="M31" s="150"/>
      <c r="P31" s="45"/>
      <c r="Q31" s="45"/>
      <c r="R31" s="45"/>
      <c r="S31" s="45"/>
      <c r="T31" s="45"/>
    </row>
    <row r="32" spans="1:20" ht="35.1" customHeight="1" x14ac:dyDescent="0.15">
      <c r="B32" s="12"/>
      <c r="E32" s="18" t="s">
        <v>89</v>
      </c>
      <c r="F32" s="21" t="s">
        <v>92</v>
      </c>
      <c r="G32" s="30" t="s">
        <v>75</v>
      </c>
      <c r="H32" s="19" t="s">
        <v>76</v>
      </c>
      <c r="I32" s="19" t="s">
        <v>77</v>
      </c>
      <c r="J32" s="20" t="s">
        <v>93</v>
      </c>
      <c r="K32" s="20" t="s">
        <v>93</v>
      </c>
      <c r="L32" s="20" t="s">
        <v>93</v>
      </c>
      <c r="M32" s="20" t="s">
        <v>93</v>
      </c>
      <c r="N32" s="21" t="s">
        <v>94</v>
      </c>
      <c r="O32" s="21" t="s">
        <v>95</v>
      </c>
      <c r="P32" s="151" t="s">
        <v>78</v>
      </c>
      <c r="Q32" s="152"/>
      <c r="R32" s="152"/>
      <c r="S32" s="152"/>
      <c r="T32" s="153"/>
    </row>
    <row r="33" spans="1:20" ht="35.1" customHeight="1" x14ac:dyDescent="0.15">
      <c r="A33" s="32">
        <f t="shared" si="0"/>
        <v>6</v>
      </c>
      <c r="B33" s="12"/>
      <c r="C33" s="12" t="str">
        <f>IFERROR(HLOOKUP($H$11,'Pairings Table'!$M$1:$S$8,'MCO-DOH Quarterly Report'!$A33)," ")</f>
        <v>St. John's Episcopal</v>
      </c>
      <c r="E33" s="12" t="str">
        <f>IF(C33=0,"",C33)</f>
        <v>St. John's Episcopal</v>
      </c>
      <c r="F33" s="12" t="s">
        <v>48</v>
      </c>
      <c r="G33" s="22">
        <v>10000</v>
      </c>
      <c r="H33" s="23">
        <v>8000</v>
      </c>
      <c r="I33" s="24">
        <v>10000</v>
      </c>
      <c r="J33" s="25">
        <v>2000</v>
      </c>
      <c r="K33" s="25">
        <v>2000</v>
      </c>
      <c r="L33" s="25">
        <v>2000</v>
      </c>
      <c r="M33" s="25">
        <v>2000</v>
      </c>
      <c r="N33" s="26">
        <f>IF(C33=0,"",SUM(J33:M33))</f>
        <v>8000</v>
      </c>
      <c r="O33" s="26">
        <f>IF(C33=0,"",H33-N33)</f>
        <v>0</v>
      </c>
      <c r="P33" s="154"/>
      <c r="Q33" s="155"/>
      <c r="R33" s="155"/>
      <c r="S33" s="155"/>
      <c r="T33" s="156"/>
    </row>
    <row r="34" spans="1:20" ht="8.1" customHeight="1" x14ac:dyDescent="0.15">
      <c r="B34" s="12"/>
      <c r="H34" s="44"/>
      <c r="I34" s="44"/>
      <c r="J34" s="44"/>
      <c r="K34" s="44"/>
      <c r="L34" s="44"/>
      <c r="M34" s="44"/>
      <c r="P34" s="45"/>
      <c r="Q34" s="45"/>
      <c r="R34" s="45"/>
      <c r="S34" s="45"/>
      <c r="T34" s="45"/>
    </row>
    <row r="35" spans="1:20" ht="9" x14ac:dyDescent="0.15">
      <c r="B35" s="12"/>
      <c r="E35" s="33"/>
      <c r="F35" s="33"/>
      <c r="G35" s="145" t="s">
        <v>83</v>
      </c>
      <c r="H35" s="146"/>
      <c r="I35" s="147"/>
      <c r="J35" s="148" t="s">
        <v>84</v>
      </c>
      <c r="K35" s="149"/>
      <c r="L35" s="149"/>
      <c r="M35" s="150"/>
      <c r="P35" s="45"/>
      <c r="Q35" s="45"/>
      <c r="R35" s="45"/>
      <c r="S35" s="45"/>
      <c r="T35" s="45"/>
    </row>
    <row r="36" spans="1:20" ht="35.1" customHeight="1" x14ac:dyDescent="0.15">
      <c r="B36" s="12"/>
      <c r="E36" s="18" t="s">
        <v>90</v>
      </c>
      <c r="F36" s="21" t="s">
        <v>92</v>
      </c>
      <c r="G36" s="30" t="s">
        <v>75</v>
      </c>
      <c r="H36" s="19" t="s">
        <v>76</v>
      </c>
      <c r="I36" s="19" t="s">
        <v>77</v>
      </c>
      <c r="J36" s="20" t="s">
        <v>93</v>
      </c>
      <c r="K36" s="20" t="s">
        <v>93</v>
      </c>
      <c r="L36" s="20" t="s">
        <v>93</v>
      </c>
      <c r="M36" s="20" t="s">
        <v>93</v>
      </c>
      <c r="N36" s="21" t="s">
        <v>94</v>
      </c>
      <c r="O36" s="21" t="s">
        <v>95</v>
      </c>
      <c r="P36" s="151" t="s">
        <v>78</v>
      </c>
      <c r="Q36" s="152"/>
      <c r="R36" s="152"/>
      <c r="S36" s="152"/>
      <c r="T36" s="153"/>
    </row>
    <row r="37" spans="1:20" ht="35.1" customHeight="1" x14ac:dyDescent="0.15">
      <c r="A37" s="32">
        <f t="shared" si="0"/>
        <v>7</v>
      </c>
      <c r="B37" s="12"/>
      <c r="C37" s="12" t="str">
        <f>IFERROR(HLOOKUP($H$11,'Pairings Table'!$M$1:$S$8,'MCO-DOH Quarterly Report'!$A37)," ")</f>
        <v>Bon Secours Charity Health</v>
      </c>
      <c r="E37" s="12" t="str">
        <f>IF(C37=0,"",C37)</f>
        <v>Bon Secours Charity Health</v>
      </c>
      <c r="F37" s="12" t="s">
        <v>48</v>
      </c>
      <c r="G37" s="22">
        <v>10000</v>
      </c>
      <c r="H37" s="23">
        <v>8000</v>
      </c>
      <c r="I37" s="24">
        <v>10000</v>
      </c>
      <c r="J37" s="25">
        <v>2000</v>
      </c>
      <c r="K37" s="25">
        <v>2000</v>
      </c>
      <c r="L37" s="25">
        <v>2000</v>
      </c>
      <c r="M37" s="25">
        <v>2000</v>
      </c>
      <c r="N37" s="26">
        <f>IF(C37=0,"",SUM(J37:M37))</f>
        <v>8000</v>
      </c>
      <c r="O37" s="26">
        <f>IF(C37=0,"",H37-N37)</f>
        <v>0</v>
      </c>
      <c r="P37" s="154"/>
      <c r="Q37" s="155"/>
      <c r="R37" s="155"/>
      <c r="S37" s="155"/>
      <c r="T37" s="156"/>
    </row>
    <row r="38" spans="1:20" ht="8.1" customHeight="1" x14ac:dyDescent="0.15">
      <c r="B38" s="12"/>
      <c r="H38" s="44"/>
      <c r="I38" s="44"/>
      <c r="J38" s="44"/>
      <c r="K38" s="44"/>
      <c r="L38" s="44"/>
      <c r="M38" s="44"/>
      <c r="P38" s="45"/>
      <c r="Q38" s="45"/>
      <c r="R38" s="45"/>
      <c r="S38" s="45"/>
      <c r="T38" s="45"/>
    </row>
    <row r="39" spans="1:20" ht="9" x14ac:dyDescent="0.15">
      <c r="B39" s="12"/>
      <c r="E39" s="33"/>
      <c r="F39" s="33"/>
      <c r="G39" s="145" t="s">
        <v>83</v>
      </c>
      <c r="H39" s="146"/>
      <c r="I39" s="147"/>
      <c r="J39" s="148" t="s">
        <v>84</v>
      </c>
      <c r="K39" s="149"/>
      <c r="L39" s="149"/>
      <c r="M39" s="150"/>
      <c r="P39" s="45"/>
      <c r="Q39" s="45"/>
      <c r="R39" s="45"/>
      <c r="S39" s="45"/>
      <c r="T39" s="45"/>
    </row>
    <row r="40" spans="1:20" ht="35.1" customHeight="1" x14ac:dyDescent="0.15">
      <c r="B40" s="12"/>
      <c r="E40" s="18" t="s">
        <v>91</v>
      </c>
      <c r="F40" s="21" t="s">
        <v>92</v>
      </c>
      <c r="G40" s="30" t="s">
        <v>75</v>
      </c>
      <c r="H40" s="19" t="s">
        <v>76</v>
      </c>
      <c r="I40" s="19" t="s">
        <v>77</v>
      </c>
      <c r="J40" s="20" t="s">
        <v>93</v>
      </c>
      <c r="K40" s="20" t="s">
        <v>93</v>
      </c>
      <c r="L40" s="20" t="s">
        <v>93</v>
      </c>
      <c r="M40" s="20" t="s">
        <v>93</v>
      </c>
      <c r="N40" s="21" t="s">
        <v>94</v>
      </c>
      <c r="O40" s="21" t="s">
        <v>95</v>
      </c>
      <c r="P40" s="151" t="s">
        <v>78</v>
      </c>
      <c r="Q40" s="152"/>
      <c r="R40" s="152"/>
      <c r="S40" s="152"/>
      <c r="T40" s="153"/>
    </row>
    <row r="41" spans="1:20" ht="42.75" customHeight="1" x14ac:dyDescent="0.15">
      <c r="A41" s="32">
        <f t="shared" si="0"/>
        <v>8</v>
      </c>
      <c r="B41" s="12"/>
      <c r="C41" s="12" t="str">
        <f>IFERROR(HLOOKUP($H$11,'Pairings Table'!$M$1:$S$8,'MCO-DOH Quarterly Report'!$A41)," ")</f>
        <v>Good Samaritan Hospital Suffern</v>
      </c>
      <c r="E41" s="12" t="str">
        <f>IF(C41=0,"",C41)</f>
        <v>Good Samaritan Hospital Suffern</v>
      </c>
      <c r="F41" s="12" t="s">
        <v>48</v>
      </c>
      <c r="G41" s="22">
        <v>10000</v>
      </c>
      <c r="H41" s="23">
        <v>8000</v>
      </c>
      <c r="I41" s="24">
        <v>10000</v>
      </c>
      <c r="J41" s="25">
        <v>2000</v>
      </c>
      <c r="K41" s="25">
        <v>2000</v>
      </c>
      <c r="L41" s="25">
        <v>2000</v>
      </c>
      <c r="M41" s="25">
        <v>2000</v>
      </c>
      <c r="N41" s="26">
        <f>IF(C41=0,"",SUM(J41:M41))</f>
        <v>8000</v>
      </c>
      <c r="O41" s="26">
        <f>IF(C41=0,"",H41-N41)</f>
        <v>0</v>
      </c>
      <c r="P41" s="154"/>
      <c r="Q41" s="155"/>
      <c r="R41" s="155"/>
      <c r="S41" s="155"/>
      <c r="T41" s="156"/>
    </row>
    <row r="42" spans="1:20" x14ac:dyDescent="0.15">
      <c r="M42" s="43"/>
    </row>
    <row r="43" spans="1:20" s="31" customFormat="1" ht="7.5" customHeight="1" x14ac:dyDescent="0.2">
      <c r="E43" s="37"/>
      <c r="F43" s="37"/>
      <c r="G43" s="38"/>
      <c r="H43" s="38"/>
      <c r="I43" s="38"/>
      <c r="J43" s="38"/>
      <c r="K43" s="38"/>
      <c r="L43" s="38"/>
      <c r="M43" s="38"/>
    </row>
    <row r="44" spans="1:20" ht="31.5" customHeight="1" x14ac:dyDescent="0.15">
      <c r="M44" s="27" t="s">
        <v>79</v>
      </c>
      <c r="N44" s="28">
        <f>SUM(N16:N41)</f>
        <v>56000</v>
      </c>
      <c r="O44" s="28">
        <f>SUM(O16:O41)</f>
        <v>0</v>
      </c>
    </row>
    <row r="45" spans="1:20" ht="21.95" customHeight="1" x14ac:dyDescent="0.15"/>
    <row r="46" spans="1:20" ht="24.95" customHeight="1" x14ac:dyDescent="0.15"/>
    <row r="47" spans="1:20" ht="24.95" customHeight="1" x14ac:dyDescent="0.15"/>
    <row r="48" spans="1:20"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15" customHeight="1" x14ac:dyDescent="0.15"/>
  </sheetData>
  <mergeCells count="30">
    <mergeCell ref="E4:L9"/>
    <mergeCell ref="H11:I11"/>
    <mergeCell ref="P20:T20"/>
    <mergeCell ref="P21:T21"/>
    <mergeCell ref="G23:I23"/>
    <mergeCell ref="J23:M23"/>
    <mergeCell ref="P25:T25"/>
    <mergeCell ref="G15:I15"/>
    <mergeCell ref="J15:M15"/>
    <mergeCell ref="P16:T16"/>
    <mergeCell ref="P17:T17"/>
    <mergeCell ref="G19:I19"/>
    <mergeCell ref="J19:M19"/>
    <mergeCell ref="P24:T24"/>
    <mergeCell ref="G27:I27"/>
    <mergeCell ref="J27:M27"/>
    <mergeCell ref="P28:T28"/>
    <mergeCell ref="P29:T29"/>
    <mergeCell ref="G31:I31"/>
    <mergeCell ref="J31:M31"/>
    <mergeCell ref="G39:I39"/>
    <mergeCell ref="J39:M39"/>
    <mergeCell ref="P40:T40"/>
    <mergeCell ref="P41:T41"/>
    <mergeCell ref="P32:T32"/>
    <mergeCell ref="P33:T33"/>
    <mergeCell ref="G35:I35"/>
    <mergeCell ref="J35:M35"/>
    <mergeCell ref="P36:T36"/>
    <mergeCell ref="P37:T37"/>
  </mergeCells>
  <dataValidations count="8">
    <dataValidation type="list" allowBlank="1" showInputMessage="1" showErrorMessage="1" sqref="F17 F21 F25 F29 F33 F37 F41">
      <formula1>FT</formula1>
    </dataValidation>
    <dataValidation type="list" allowBlank="1" showInputMessage="1" showErrorMessage="1" sqref="J16:M16">
      <formula1>INDIRECT($F$17)</formula1>
    </dataValidation>
    <dataValidation type="list" allowBlank="1" showInputMessage="1" showErrorMessage="1" sqref="J20:M20">
      <formula1>INDIRECT($F$21)</formula1>
    </dataValidation>
    <dataValidation type="list" allowBlank="1" showInputMessage="1" showErrorMessage="1" sqref="J24:M24">
      <formula1>INDIRECT($F$25)</formula1>
    </dataValidation>
    <dataValidation type="list" allowBlank="1" showInputMessage="1" showErrorMessage="1" sqref="J28:M28">
      <formula1>INDIRECT($F$29)</formula1>
    </dataValidation>
    <dataValidation type="list" allowBlank="1" showInputMessage="1" showErrorMessage="1" sqref="J32:M32">
      <formula1>INDIRECT($F$33)</formula1>
    </dataValidation>
    <dataValidation type="list" allowBlank="1" showInputMessage="1" showErrorMessage="1" sqref="J36:M36">
      <formula1>INDIRECT($F$37)</formula1>
    </dataValidation>
    <dataValidation type="list" allowBlank="1" showInputMessage="1" showErrorMessage="1" sqref="J40:M40">
      <formula1>INDIRECT($F$41)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showInputMessage="1" showErrorMessage="1">
          <x14:formula1>
            <xm:f>'Drop Downs (Hidden Tab)'!$G$3:$G$10</xm:f>
          </x14:formula1>
          <xm:sqref>H11</xm:sqref>
        </x14:dataValidation>
        <x14:dataValidation type="list" showInputMessage="1" showErrorMessage="1">
          <x14:formula1>
            <xm:f>'Drop Downs (Hidden Tab)'!$I$5:$I$10</xm:f>
          </x14:formula1>
          <xm:sqref>H12:H13</xm:sqref>
        </x14:dataValidation>
        <x14:dataValidation type="list" showInputMessage="1" showErrorMessage="1">
          <x14:formula1>
            <xm:f>'Drop Downs (Hidden Tab)'!$I$13:$I$17</xm:f>
          </x14:formula1>
          <xm:sqref>I12:I13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62"/>
  <sheetViews>
    <sheetView topLeftCell="A19" workbookViewId="0">
      <selection activeCell="H1" sqref="H1"/>
    </sheetView>
  </sheetViews>
  <sheetFormatPr defaultRowHeight="15" x14ac:dyDescent="0.25"/>
  <cols>
    <col min="1" max="1" width="34" customWidth="1"/>
    <col min="2" max="2" width="11.140625" customWidth="1"/>
    <col min="3" max="3" width="10.140625" customWidth="1"/>
    <col min="4" max="4" width="11.140625" customWidth="1"/>
    <col min="5" max="5" width="12.140625" customWidth="1"/>
    <col min="6" max="7" width="11.140625" customWidth="1"/>
    <col min="8" max="9" width="13.85546875" customWidth="1"/>
    <col min="10" max="10" width="19.7109375" customWidth="1"/>
    <col min="11" max="11" width="11.140625" customWidth="1"/>
    <col min="13" max="13" width="25.28515625" customWidth="1"/>
    <col min="14" max="14" width="26.5703125" customWidth="1"/>
    <col min="15" max="15" width="34" customWidth="1"/>
    <col min="16" max="16" width="31.85546875" customWidth="1"/>
    <col min="17" max="17" width="29.7109375" customWidth="1"/>
    <col min="18" max="18" width="27.5703125" customWidth="1"/>
    <col min="19" max="19" width="30" customWidth="1"/>
    <col min="20" max="20" width="17.7109375" customWidth="1"/>
    <col min="21" max="21" width="25.5703125" customWidth="1"/>
    <col min="22" max="22" width="24.7109375" customWidth="1"/>
    <col min="23" max="23" width="10.140625" customWidth="1"/>
  </cols>
  <sheetData>
    <row r="1" spans="1:23" x14ac:dyDescent="0.25">
      <c r="B1" t="s">
        <v>21</v>
      </c>
      <c r="C1" t="s">
        <v>53</v>
      </c>
      <c r="D1" t="s">
        <v>15</v>
      </c>
      <c r="E1" t="s">
        <v>3</v>
      </c>
      <c r="F1" t="s">
        <v>22</v>
      </c>
      <c r="G1" t="s">
        <v>8</v>
      </c>
      <c r="H1" t="s">
        <v>54</v>
      </c>
      <c r="I1" t="s">
        <v>101</v>
      </c>
      <c r="J1" t="s">
        <v>103</v>
      </c>
      <c r="K1" t="s">
        <v>5</v>
      </c>
      <c r="N1" t="s">
        <v>71</v>
      </c>
      <c r="O1" t="s">
        <v>53</v>
      </c>
      <c r="P1" t="s">
        <v>15</v>
      </c>
      <c r="Q1" t="s">
        <v>3</v>
      </c>
      <c r="R1" t="s">
        <v>22</v>
      </c>
      <c r="S1" t="s">
        <v>72</v>
      </c>
      <c r="T1" t="s">
        <v>54</v>
      </c>
      <c r="U1" t="s">
        <v>101</v>
      </c>
      <c r="V1" t="s">
        <v>103</v>
      </c>
      <c r="W1" t="s">
        <v>5</v>
      </c>
    </row>
    <row r="2" spans="1:23" ht="30" x14ac:dyDescent="0.25">
      <c r="A2" s="13" t="s">
        <v>99</v>
      </c>
      <c r="B2" s="17">
        <v>31000000</v>
      </c>
      <c r="C2" s="17"/>
      <c r="D2" s="17"/>
      <c r="E2" s="17">
        <v>109000000</v>
      </c>
      <c r="F2" s="17"/>
      <c r="G2" s="17"/>
      <c r="H2" s="17"/>
      <c r="I2" s="17"/>
      <c r="J2" s="17"/>
      <c r="M2" s="13" t="s">
        <v>74</v>
      </c>
      <c r="N2" s="17" t="str">
        <f>IF(B2&gt;0,$A2,"")</f>
        <v>Brookdale Hospital</v>
      </c>
      <c r="O2" s="17" t="str">
        <f>IF(C4&gt;0,$A4,"")</f>
        <v>Lewis County General Hospital</v>
      </c>
      <c r="P2" s="17" t="str">
        <f t="shared" ref="P2:P8" si="0">IF(D9&gt;0,$A9,"")</f>
        <v>Interfaith Medical Center</v>
      </c>
      <c r="Q2" s="17" t="s">
        <v>99</v>
      </c>
      <c r="R2" s="17" t="str">
        <f>IF(F17&gt;0,$A17,"")</f>
        <v>Montefiore - New Rochelle</v>
      </c>
      <c r="S2" s="17" t="str">
        <f>IF(G19&gt;0,$A19,"")</f>
        <v>Rome Memorial Hospital</v>
      </c>
      <c r="T2" s="17" t="str">
        <f>IF(H21&gt;0,$A21,"")</f>
        <v>St. Luke's Cornwall</v>
      </c>
      <c r="U2" s="47" t="s">
        <v>100</v>
      </c>
      <c r="V2" s="46" t="s">
        <v>102</v>
      </c>
      <c r="W2" s="46" t="s">
        <v>102</v>
      </c>
    </row>
    <row r="3" spans="1:23" x14ac:dyDescent="0.25">
      <c r="A3" s="13" t="s">
        <v>55</v>
      </c>
      <c r="B3" s="17">
        <v>7800000</v>
      </c>
      <c r="C3" s="17"/>
      <c r="D3" s="17"/>
      <c r="E3" s="17"/>
      <c r="F3" s="17"/>
      <c r="G3" s="17"/>
      <c r="H3" s="17"/>
      <c r="I3" s="17"/>
      <c r="J3" s="17"/>
      <c r="M3" s="13" t="s">
        <v>55</v>
      </c>
      <c r="N3" s="17" t="str">
        <f t="shared" ref="N3" si="1">IF(B3&gt;0,$A3,"")</f>
        <v>St. Joseph's Hospital</v>
      </c>
      <c r="O3" s="17" t="str">
        <f>IF(C5&gt;0,$A5,"")</f>
        <v>Orleans Community Hospital</v>
      </c>
      <c r="P3" s="17" t="str">
        <f t="shared" si="0"/>
        <v>Kingsbrook Jewish Medical Center</v>
      </c>
      <c r="Q3" s="17"/>
      <c r="R3" s="17" t="str">
        <f>IF(F18&gt;0,$A18,"")</f>
        <v>Health Alliance (Benedictine)</v>
      </c>
      <c r="S3" s="17" t="str">
        <f>IF(G20&gt;0,$A20,"")</f>
        <v>Wyckoff Heights Medical Center</v>
      </c>
      <c r="T3" s="17"/>
      <c r="U3" t="s">
        <v>172</v>
      </c>
    </row>
    <row r="4" spans="1:23" x14ac:dyDescent="0.25">
      <c r="A4" s="13" t="s">
        <v>56</v>
      </c>
      <c r="B4" s="17"/>
      <c r="C4" s="17">
        <v>2036000</v>
      </c>
      <c r="D4" s="17"/>
      <c r="E4" s="17"/>
      <c r="F4" s="17"/>
      <c r="G4" s="17"/>
      <c r="H4" s="17"/>
      <c r="I4" s="17"/>
      <c r="J4" s="17"/>
      <c r="M4" s="13" t="s">
        <v>56</v>
      </c>
      <c r="N4" s="17"/>
      <c r="O4" s="17" t="str">
        <f>IF(C6&gt;0,$A6,"")</f>
        <v>St. James Mercy Hospital</v>
      </c>
      <c r="P4" s="17" t="str">
        <f t="shared" si="0"/>
        <v>Montefiore - Mount Vernon</v>
      </c>
      <c r="Q4" s="17"/>
      <c r="R4" s="17"/>
      <c r="S4" s="17"/>
      <c r="T4" s="17"/>
    </row>
    <row r="5" spans="1:23" x14ac:dyDescent="0.25">
      <c r="A5" s="13" t="s">
        <v>57</v>
      </c>
      <c r="B5" s="17"/>
      <c r="C5" s="17">
        <v>1434039</v>
      </c>
      <c r="D5" s="17"/>
      <c r="E5" s="17"/>
      <c r="F5" s="17"/>
      <c r="G5" s="17"/>
      <c r="H5" s="17"/>
      <c r="I5" s="17"/>
      <c r="J5" s="17"/>
      <c r="M5" s="13" t="s">
        <v>57</v>
      </c>
      <c r="N5" s="17"/>
      <c r="O5" s="17" t="str">
        <f>IF(C7&gt;0,$A7,"")</f>
        <v>Wyoming County Community Health</v>
      </c>
      <c r="P5" s="17" t="str">
        <f t="shared" si="0"/>
        <v>Nyack Hospital</v>
      </c>
      <c r="Q5" s="17"/>
      <c r="R5" s="17"/>
      <c r="S5" s="17"/>
      <c r="T5" s="17"/>
    </row>
    <row r="6" spans="1:23" x14ac:dyDescent="0.25">
      <c r="A6" s="13" t="s">
        <v>58</v>
      </c>
      <c r="B6" s="17"/>
      <c r="C6" s="17">
        <v>1844635</v>
      </c>
      <c r="D6" s="17"/>
      <c r="E6" s="17"/>
      <c r="F6" s="17"/>
      <c r="G6" s="17"/>
      <c r="H6" s="17"/>
      <c r="I6" s="17"/>
      <c r="J6" s="17"/>
      <c r="M6" s="13" t="s">
        <v>58</v>
      </c>
      <c r="N6" s="17"/>
      <c r="O6" s="17" t="str">
        <f>IF(C8&gt;0,$A8,"")</f>
        <v>A.O. Fox Memorial Hospital</v>
      </c>
      <c r="P6" s="17" t="str">
        <f t="shared" si="0"/>
        <v>St. John's Episcopal</v>
      </c>
      <c r="Q6" s="17"/>
      <c r="R6" s="17"/>
      <c r="S6" s="17"/>
      <c r="T6" s="17"/>
    </row>
    <row r="7" spans="1:23" ht="22.5" x14ac:dyDescent="0.25">
      <c r="A7" s="13" t="s">
        <v>59</v>
      </c>
      <c r="B7" s="17"/>
      <c r="C7" s="17">
        <v>1000000</v>
      </c>
      <c r="D7" s="17"/>
      <c r="E7" s="17"/>
      <c r="F7" s="17"/>
      <c r="G7" s="17"/>
      <c r="H7" s="17"/>
      <c r="I7" s="17"/>
      <c r="J7" s="17"/>
      <c r="M7" s="13" t="s">
        <v>59</v>
      </c>
      <c r="N7" s="17"/>
      <c r="P7" s="17" t="str">
        <f t="shared" si="0"/>
        <v>Bon Secours Charity Health</v>
      </c>
      <c r="Q7" s="17"/>
      <c r="R7" s="17"/>
      <c r="S7" s="17"/>
      <c r="T7" s="17"/>
    </row>
    <row r="8" spans="1:23" x14ac:dyDescent="0.25">
      <c r="A8" s="13" t="s">
        <v>60</v>
      </c>
      <c r="B8" s="17"/>
      <c r="C8" s="17">
        <v>1000000</v>
      </c>
      <c r="D8" s="17"/>
      <c r="E8" s="17"/>
      <c r="F8" s="17"/>
      <c r="G8" s="17"/>
      <c r="H8" s="17"/>
      <c r="I8" s="17"/>
      <c r="J8" s="17"/>
      <c r="M8" s="13" t="s">
        <v>60</v>
      </c>
      <c r="N8" s="17"/>
      <c r="P8" s="17" t="str">
        <f t="shared" si="0"/>
        <v>Good Samaritan Hospital Suffern</v>
      </c>
      <c r="Q8" s="17"/>
      <c r="R8" s="17"/>
      <c r="S8" s="17"/>
      <c r="T8" s="17"/>
    </row>
    <row r="9" spans="1:23" x14ac:dyDescent="0.25">
      <c r="A9" s="13" t="s">
        <v>61</v>
      </c>
      <c r="B9" s="17"/>
      <c r="C9" s="17"/>
      <c r="D9" s="17">
        <v>50000000</v>
      </c>
      <c r="E9" s="17"/>
      <c r="F9" s="17"/>
      <c r="G9" s="17"/>
      <c r="H9" s="17"/>
      <c r="I9" s="17"/>
      <c r="J9" s="17"/>
      <c r="M9" s="13" t="s">
        <v>61</v>
      </c>
      <c r="N9" s="17"/>
      <c r="O9" s="17"/>
      <c r="P9" t="s">
        <v>172</v>
      </c>
      <c r="Q9" s="17"/>
      <c r="R9" s="17"/>
      <c r="S9" s="17"/>
      <c r="T9" s="17"/>
    </row>
    <row r="10" spans="1:23" x14ac:dyDescent="0.25">
      <c r="A10" s="13" t="s">
        <v>16</v>
      </c>
      <c r="B10" s="17"/>
      <c r="C10" s="17"/>
      <c r="D10" s="17">
        <v>50000000</v>
      </c>
      <c r="E10" s="17"/>
      <c r="F10" s="17"/>
      <c r="G10" s="17"/>
      <c r="H10" s="17"/>
      <c r="I10" s="17"/>
      <c r="J10" s="17"/>
      <c r="M10" s="13" t="s">
        <v>16</v>
      </c>
      <c r="N10" s="17"/>
      <c r="O10" s="17"/>
      <c r="Q10" s="17"/>
      <c r="R10" s="17"/>
      <c r="S10" s="17"/>
      <c r="T10" s="17"/>
    </row>
    <row r="11" spans="1:23" x14ac:dyDescent="0.25">
      <c r="A11" s="13" t="s">
        <v>62</v>
      </c>
      <c r="B11" s="17"/>
      <c r="C11" s="17"/>
      <c r="D11" s="17">
        <v>11096728</v>
      </c>
      <c r="F11" s="17"/>
      <c r="G11" s="17"/>
      <c r="H11" s="17"/>
      <c r="I11" s="17"/>
      <c r="J11" s="17"/>
      <c r="M11" s="13" t="s">
        <v>62</v>
      </c>
      <c r="N11" s="17"/>
      <c r="O11" s="17"/>
      <c r="Q11" s="17"/>
      <c r="R11" s="17"/>
      <c r="S11" s="17"/>
      <c r="T11" s="17"/>
    </row>
    <row r="12" spans="1:23" x14ac:dyDescent="0.25">
      <c r="A12" s="13" t="s">
        <v>17</v>
      </c>
      <c r="B12" s="17"/>
      <c r="C12" s="17"/>
      <c r="D12" s="17">
        <v>17747861</v>
      </c>
      <c r="F12" s="17"/>
      <c r="G12" s="17"/>
      <c r="H12" s="17"/>
      <c r="I12" s="17"/>
      <c r="J12" s="17"/>
      <c r="M12" s="13" t="s">
        <v>17</v>
      </c>
      <c r="N12" s="17"/>
      <c r="O12" s="17"/>
      <c r="Q12" s="17"/>
      <c r="R12" s="17"/>
      <c r="S12" s="17"/>
      <c r="T12" s="17"/>
    </row>
    <row r="13" spans="1:23" x14ac:dyDescent="0.25">
      <c r="A13" s="13" t="s">
        <v>63</v>
      </c>
      <c r="B13" s="17"/>
      <c r="C13" s="17"/>
      <c r="D13" s="17">
        <v>27650000</v>
      </c>
      <c r="E13" s="17"/>
      <c r="G13" s="17"/>
      <c r="H13" s="17"/>
      <c r="I13" s="17"/>
      <c r="J13" s="17"/>
      <c r="M13" s="13" t="s">
        <v>63</v>
      </c>
      <c r="N13" s="17"/>
      <c r="O13" s="17"/>
      <c r="Q13" s="17"/>
      <c r="R13" s="17"/>
      <c r="S13" s="17"/>
      <c r="T13" s="17"/>
    </row>
    <row r="14" spans="1:23" x14ac:dyDescent="0.25">
      <c r="A14" s="13" t="s">
        <v>64</v>
      </c>
      <c r="B14" s="17"/>
      <c r="C14" s="17"/>
      <c r="D14" s="17">
        <v>2898070</v>
      </c>
      <c r="E14" s="17"/>
      <c r="G14" s="17"/>
      <c r="H14" s="17"/>
      <c r="I14" s="17"/>
      <c r="J14" s="17"/>
      <c r="M14" s="13" t="s">
        <v>64</v>
      </c>
      <c r="N14" s="17"/>
      <c r="O14" s="17"/>
      <c r="Q14" s="17"/>
      <c r="R14" s="17"/>
      <c r="S14" s="17"/>
      <c r="T14" s="17"/>
    </row>
    <row r="15" spans="1:23" x14ac:dyDescent="0.25">
      <c r="A15" s="13" t="s">
        <v>20</v>
      </c>
      <c r="B15" s="17"/>
      <c r="C15" s="17"/>
      <c r="D15" s="17">
        <v>2000000</v>
      </c>
      <c r="E15" s="17"/>
      <c r="F15" s="17"/>
      <c r="G15" s="17"/>
      <c r="H15" s="17"/>
      <c r="I15" s="17"/>
      <c r="J15" s="17"/>
      <c r="M15" s="13" t="s">
        <v>20</v>
      </c>
      <c r="N15" s="17"/>
      <c r="O15" s="17"/>
      <c r="Q15" s="17"/>
      <c r="R15" s="17"/>
      <c r="S15" s="17"/>
      <c r="T15" s="17"/>
    </row>
    <row r="16" spans="1:23" x14ac:dyDescent="0.25">
      <c r="A16" s="13" t="s">
        <v>172</v>
      </c>
      <c r="B16" s="17"/>
      <c r="C16" s="17"/>
      <c r="D16" s="17">
        <v>9000000</v>
      </c>
      <c r="F16" s="17"/>
      <c r="G16" s="17"/>
      <c r="H16" s="17"/>
      <c r="I16" s="17">
        <v>16000000</v>
      </c>
      <c r="J16" s="17"/>
      <c r="M16" s="13" t="s">
        <v>73</v>
      </c>
      <c r="N16" s="17"/>
      <c r="O16" s="17"/>
      <c r="P16" s="17"/>
      <c r="R16" s="17"/>
      <c r="S16" s="17"/>
      <c r="T16" s="17"/>
    </row>
    <row r="17" spans="1:20" x14ac:dyDescent="0.25">
      <c r="A17" s="13" t="s">
        <v>65</v>
      </c>
      <c r="B17" s="17"/>
      <c r="C17" s="17"/>
      <c r="D17" s="17"/>
      <c r="E17" s="17"/>
      <c r="F17" s="17">
        <v>20837141</v>
      </c>
      <c r="G17" s="17"/>
      <c r="H17" s="17"/>
      <c r="I17" s="17"/>
      <c r="J17" s="17"/>
      <c r="M17" s="13" t="s">
        <v>65</v>
      </c>
      <c r="N17" s="17"/>
      <c r="O17" s="17"/>
      <c r="P17" s="17"/>
      <c r="Q17" s="17"/>
      <c r="S17" s="17"/>
      <c r="T17" s="17"/>
    </row>
    <row r="18" spans="1:20" x14ac:dyDescent="0.25">
      <c r="A18" s="13" t="s">
        <v>14</v>
      </c>
      <c r="B18" s="17"/>
      <c r="C18" s="17"/>
      <c r="D18" s="17"/>
      <c r="E18" s="17"/>
      <c r="F18" s="17">
        <v>2999926</v>
      </c>
      <c r="G18" s="17"/>
      <c r="H18" s="17"/>
      <c r="I18" s="17"/>
      <c r="J18" s="17"/>
      <c r="M18" s="13" t="s">
        <v>14</v>
      </c>
      <c r="N18" s="17"/>
      <c r="O18" s="17"/>
      <c r="P18" s="17"/>
      <c r="Q18" s="17"/>
      <c r="S18" s="17"/>
      <c r="T18" s="17"/>
    </row>
    <row r="19" spans="1:20" x14ac:dyDescent="0.25">
      <c r="A19" s="13" t="s">
        <v>66</v>
      </c>
      <c r="B19" s="17"/>
      <c r="C19" s="17"/>
      <c r="D19" s="17"/>
      <c r="E19" s="17"/>
      <c r="F19" s="17"/>
      <c r="G19" s="17">
        <v>1000000</v>
      </c>
      <c r="H19" s="17"/>
      <c r="I19" s="17"/>
      <c r="J19" s="17"/>
      <c r="M19" s="13" t="s">
        <v>66</v>
      </c>
      <c r="N19" s="17"/>
      <c r="O19" s="17"/>
      <c r="P19" s="17"/>
      <c r="Q19" s="17"/>
      <c r="R19" s="17"/>
      <c r="T19" s="17"/>
    </row>
    <row r="20" spans="1:20" x14ac:dyDescent="0.25">
      <c r="A20" s="13" t="s">
        <v>10</v>
      </c>
      <c r="B20" s="17"/>
      <c r="C20" s="17"/>
      <c r="D20" s="17"/>
      <c r="E20" s="17"/>
      <c r="F20" s="17"/>
      <c r="G20" s="17">
        <v>70000000</v>
      </c>
      <c r="H20" s="17"/>
      <c r="I20" s="17"/>
      <c r="J20" s="17"/>
      <c r="M20" s="13" t="s">
        <v>10</v>
      </c>
      <c r="N20" s="17"/>
      <c r="O20" s="17"/>
      <c r="P20" s="17"/>
      <c r="Q20" s="17"/>
      <c r="R20" s="17"/>
      <c r="T20" s="17"/>
    </row>
    <row r="21" spans="1:20" x14ac:dyDescent="0.25">
      <c r="A21" s="13" t="s">
        <v>67</v>
      </c>
      <c r="H21" s="17">
        <v>19301520</v>
      </c>
      <c r="I21" s="17"/>
      <c r="J21" s="17"/>
      <c r="K21" s="17"/>
      <c r="M21" s="13" t="s">
        <v>67</v>
      </c>
      <c r="N21" s="17"/>
      <c r="O21" s="17"/>
      <c r="P21" s="17"/>
      <c r="Q21" s="17"/>
      <c r="R21" s="17"/>
      <c r="S21" s="17"/>
    </row>
    <row r="22" spans="1:20" x14ac:dyDescent="0.25">
      <c r="A22" s="13" t="s">
        <v>100</v>
      </c>
      <c r="I22" s="17">
        <v>40000000</v>
      </c>
      <c r="J22" s="17"/>
      <c r="K22" s="17"/>
    </row>
    <row r="23" spans="1:20" x14ac:dyDescent="0.25">
      <c r="A23" t="s">
        <v>102</v>
      </c>
      <c r="I23" s="17"/>
      <c r="J23" s="17">
        <v>60000000</v>
      </c>
      <c r="K23" s="17">
        <v>60000000</v>
      </c>
    </row>
    <row r="27" spans="1:20" ht="15.75" thickBot="1" x14ac:dyDescent="0.3"/>
    <row r="28" spans="1:20" x14ac:dyDescent="0.25">
      <c r="D28" s="48" t="s">
        <v>124</v>
      </c>
      <c r="E28" s="49"/>
    </row>
    <row r="29" spans="1:20" x14ac:dyDescent="0.25">
      <c r="A29" t="s">
        <v>21</v>
      </c>
      <c r="B29">
        <v>2</v>
      </c>
      <c r="D29" s="50" t="s">
        <v>104</v>
      </c>
      <c r="E29" s="51" t="e">
        <f>MATCH('VBP-QIP Performance Table'!E14,'Pairings Table'!A1:K1,0)</f>
        <v>#N/A</v>
      </c>
    </row>
    <row r="30" spans="1:20" ht="15.75" thickBot="1" x14ac:dyDescent="0.3">
      <c r="A30" t="s">
        <v>101</v>
      </c>
      <c r="B30">
        <v>2</v>
      </c>
      <c r="D30" s="52" t="s">
        <v>105</v>
      </c>
      <c r="E30" s="53" t="e">
        <f>MATCH('VBP-QIP Performance Table'!E13,'Pairings Table'!A1:A23,0)</f>
        <v>#N/A</v>
      </c>
    </row>
    <row r="31" spans="1:20" x14ac:dyDescent="0.25">
      <c r="A31" t="s">
        <v>103</v>
      </c>
      <c r="B31">
        <v>1</v>
      </c>
    </row>
    <row r="32" spans="1:20" x14ac:dyDescent="0.25">
      <c r="A32" t="s">
        <v>53</v>
      </c>
      <c r="B32">
        <v>5</v>
      </c>
    </row>
    <row r="33" spans="1:2" x14ac:dyDescent="0.25">
      <c r="A33" t="s">
        <v>15</v>
      </c>
      <c r="B33">
        <v>8</v>
      </c>
    </row>
    <row r="34" spans="1:2" x14ac:dyDescent="0.25">
      <c r="A34" t="s">
        <v>3</v>
      </c>
      <c r="B34">
        <v>1</v>
      </c>
    </row>
    <row r="35" spans="1:2" x14ac:dyDescent="0.25">
      <c r="A35" t="s">
        <v>5</v>
      </c>
      <c r="B35">
        <v>1</v>
      </c>
    </row>
    <row r="36" spans="1:2" x14ac:dyDescent="0.25">
      <c r="A36" t="s">
        <v>22</v>
      </c>
      <c r="B36">
        <v>2</v>
      </c>
    </row>
    <row r="37" spans="1:2" x14ac:dyDescent="0.25">
      <c r="A37" t="s">
        <v>8</v>
      </c>
      <c r="B37">
        <v>2</v>
      </c>
    </row>
    <row r="38" spans="1:2" x14ac:dyDescent="0.25">
      <c r="A38" t="s">
        <v>54</v>
      </c>
      <c r="B38">
        <v>1</v>
      </c>
    </row>
    <row r="39" spans="1:2" x14ac:dyDescent="0.25">
      <c r="B39">
        <f>SUM(B29:B38)</f>
        <v>25</v>
      </c>
    </row>
    <row r="41" spans="1:2" x14ac:dyDescent="0.25">
      <c r="A41" t="s">
        <v>60</v>
      </c>
    </row>
    <row r="42" spans="1:2" x14ac:dyDescent="0.25">
      <c r="A42" t="s">
        <v>64</v>
      </c>
    </row>
    <row r="43" spans="1:2" x14ac:dyDescent="0.25">
      <c r="A43" t="s">
        <v>99</v>
      </c>
    </row>
    <row r="44" spans="1:2" x14ac:dyDescent="0.25">
      <c r="A44" t="s">
        <v>20</v>
      </c>
    </row>
    <row r="45" spans="1:2" x14ac:dyDescent="0.25">
      <c r="A45" t="s">
        <v>14</v>
      </c>
    </row>
    <row r="46" spans="1:2" x14ac:dyDescent="0.25">
      <c r="A46" s="46" t="s">
        <v>102</v>
      </c>
    </row>
    <row r="47" spans="1:2" x14ac:dyDescent="0.25">
      <c r="A47" t="s">
        <v>61</v>
      </c>
    </row>
    <row r="48" spans="1:2" x14ac:dyDescent="0.25">
      <c r="A48" s="46" t="s">
        <v>172</v>
      </c>
    </row>
    <row r="49" spans="1:1" x14ac:dyDescent="0.25">
      <c r="A49" t="s">
        <v>16</v>
      </c>
    </row>
    <row r="50" spans="1:1" x14ac:dyDescent="0.25">
      <c r="A50" t="s">
        <v>56</v>
      </c>
    </row>
    <row r="51" spans="1:1" x14ac:dyDescent="0.25">
      <c r="A51" t="s">
        <v>62</v>
      </c>
    </row>
    <row r="52" spans="1:1" x14ac:dyDescent="0.25">
      <c r="A52" t="s">
        <v>65</v>
      </c>
    </row>
    <row r="53" spans="1:1" x14ac:dyDescent="0.25">
      <c r="A53" t="s">
        <v>100</v>
      </c>
    </row>
    <row r="54" spans="1:1" x14ac:dyDescent="0.25">
      <c r="A54" t="s">
        <v>17</v>
      </c>
    </row>
    <row r="55" spans="1:1" x14ac:dyDescent="0.25">
      <c r="A55" t="s">
        <v>57</v>
      </c>
    </row>
    <row r="56" spans="1:1" x14ac:dyDescent="0.25">
      <c r="A56" t="s">
        <v>66</v>
      </c>
    </row>
    <row r="57" spans="1:1" x14ac:dyDescent="0.25">
      <c r="A57" t="s">
        <v>58</v>
      </c>
    </row>
    <row r="58" spans="1:1" x14ac:dyDescent="0.25">
      <c r="A58" t="s">
        <v>63</v>
      </c>
    </row>
    <row r="59" spans="1:1" x14ac:dyDescent="0.25">
      <c r="A59" t="s">
        <v>55</v>
      </c>
    </row>
    <row r="60" spans="1:1" x14ac:dyDescent="0.25">
      <c r="A60" s="46" t="s">
        <v>67</v>
      </c>
    </row>
    <row r="61" spans="1:1" x14ac:dyDescent="0.25">
      <c r="A61" s="46" t="s">
        <v>10</v>
      </c>
    </row>
    <row r="62" spans="1:1" x14ac:dyDescent="0.25">
      <c r="A62" t="s">
        <v>59</v>
      </c>
    </row>
  </sheetData>
  <sortState ref="A29:B37">
    <sortCondition ref="A29:A37"/>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42"/>
  <sheetViews>
    <sheetView topLeftCell="A4" workbookViewId="0">
      <selection activeCell="A19" sqref="A19"/>
    </sheetView>
  </sheetViews>
  <sheetFormatPr defaultRowHeight="15" x14ac:dyDescent="0.25"/>
  <cols>
    <col min="2" max="5" width="59.85546875" bestFit="1" customWidth="1"/>
    <col min="6" max="6" width="18.28515625" customWidth="1"/>
  </cols>
  <sheetData>
    <row r="1" spans="1:5" x14ac:dyDescent="0.25">
      <c r="B1" s="78" t="s">
        <v>130</v>
      </c>
      <c r="C1" t="s">
        <v>129</v>
      </c>
    </row>
    <row r="3" spans="1:5" x14ac:dyDescent="0.25">
      <c r="A3">
        <v>1</v>
      </c>
      <c r="B3" s="79" t="s">
        <v>35</v>
      </c>
      <c r="C3" s="79" t="s">
        <v>35</v>
      </c>
      <c r="D3">
        <v>1</v>
      </c>
      <c r="E3">
        <v>1</v>
      </c>
    </row>
    <row r="4" spans="1:5" x14ac:dyDescent="0.25">
      <c r="A4">
        <v>2</v>
      </c>
      <c r="B4" s="79" t="s">
        <v>28</v>
      </c>
      <c r="C4" s="79" t="s">
        <v>28</v>
      </c>
      <c r="D4">
        <v>1000</v>
      </c>
      <c r="E4">
        <v>1000</v>
      </c>
    </row>
    <row r="5" spans="1:5" x14ac:dyDescent="0.25">
      <c r="A5">
        <v>3</v>
      </c>
      <c r="B5" s="79" t="s">
        <v>46</v>
      </c>
      <c r="C5" s="79" t="s">
        <v>46</v>
      </c>
      <c r="D5">
        <v>100</v>
      </c>
      <c r="E5">
        <v>100</v>
      </c>
    </row>
    <row r="6" spans="1:5" x14ac:dyDescent="0.25">
      <c r="A6">
        <v>4</v>
      </c>
      <c r="B6" s="79" t="s">
        <v>38</v>
      </c>
      <c r="C6" s="79" t="s">
        <v>38</v>
      </c>
      <c r="D6">
        <v>100</v>
      </c>
      <c r="E6">
        <v>100</v>
      </c>
    </row>
    <row r="7" spans="1:5" x14ac:dyDescent="0.25">
      <c r="A7">
        <v>5</v>
      </c>
      <c r="B7" s="79" t="s">
        <v>159</v>
      </c>
      <c r="C7" s="79" t="s">
        <v>159</v>
      </c>
      <c r="D7">
        <v>10000</v>
      </c>
      <c r="E7">
        <v>10000</v>
      </c>
    </row>
    <row r="8" spans="1:5" x14ac:dyDescent="0.25">
      <c r="B8" s="79" t="s">
        <v>162</v>
      </c>
      <c r="C8" s="79" t="s">
        <v>162</v>
      </c>
      <c r="D8">
        <v>1000</v>
      </c>
      <c r="E8">
        <v>1000</v>
      </c>
    </row>
    <row r="9" spans="1:5" x14ac:dyDescent="0.25">
      <c r="A9">
        <v>6</v>
      </c>
      <c r="B9" s="79" t="s">
        <v>33</v>
      </c>
      <c r="C9" s="79" t="s">
        <v>33</v>
      </c>
      <c r="D9">
        <v>10000</v>
      </c>
      <c r="E9">
        <v>10000</v>
      </c>
    </row>
    <row r="10" spans="1:5" x14ac:dyDescent="0.25">
      <c r="B10" s="79" t="s">
        <v>160</v>
      </c>
      <c r="C10" s="79" t="s">
        <v>160</v>
      </c>
      <c r="D10">
        <v>10000</v>
      </c>
      <c r="E10">
        <v>10000</v>
      </c>
    </row>
    <row r="11" spans="1:5" x14ac:dyDescent="0.25">
      <c r="A11">
        <v>7</v>
      </c>
      <c r="B11" s="79" t="s">
        <v>161</v>
      </c>
      <c r="C11" s="79" t="s">
        <v>161</v>
      </c>
      <c r="D11">
        <v>1000</v>
      </c>
      <c r="E11">
        <v>1000</v>
      </c>
    </row>
    <row r="12" spans="1:5" x14ac:dyDescent="0.25">
      <c r="A12">
        <v>8</v>
      </c>
      <c r="B12" s="79" t="s">
        <v>36</v>
      </c>
      <c r="C12" s="79" t="s">
        <v>44</v>
      </c>
      <c r="D12">
        <v>100</v>
      </c>
      <c r="E12">
        <v>100</v>
      </c>
    </row>
    <row r="13" spans="1:5" x14ac:dyDescent="0.25">
      <c r="A13">
        <v>9</v>
      </c>
      <c r="B13" s="79" t="s">
        <v>34</v>
      </c>
      <c r="C13" s="79" t="s">
        <v>36</v>
      </c>
      <c r="D13">
        <v>1000</v>
      </c>
      <c r="E13">
        <v>100</v>
      </c>
    </row>
    <row r="14" spans="1:5" x14ac:dyDescent="0.25">
      <c r="A14">
        <v>10</v>
      </c>
      <c r="B14" s="79" t="s">
        <v>30</v>
      </c>
      <c r="C14" s="79" t="s">
        <v>34</v>
      </c>
      <c r="D14">
        <v>1000</v>
      </c>
      <c r="E14">
        <v>1000</v>
      </c>
    </row>
    <row r="15" spans="1:5" x14ac:dyDescent="0.25">
      <c r="A15">
        <v>11</v>
      </c>
      <c r="B15" s="79" t="s">
        <v>171</v>
      </c>
      <c r="C15" s="79" t="s">
        <v>41</v>
      </c>
      <c r="D15">
        <v>100</v>
      </c>
      <c r="E15">
        <v>1</v>
      </c>
    </row>
    <row r="16" spans="1:5" x14ac:dyDescent="0.25">
      <c r="A16">
        <v>12</v>
      </c>
      <c r="B16" s="79" t="s">
        <v>45</v>
      </c>
      <c r="C16" s="79" t="s">
        <v>43</v>
      </c>
      <c r="D16">
        <v>1000</v>
      </c>
      <c r="E16">
        <v>1</v>
      </c>
    </row>
    <row r="17" spans="1:6" x14ac:dyDescent="0.25">
      <c r="A17">
        <v>13</v>
      </c>
      <c r="B17" s="79" t="s">
        <v>29</v>
      </c>
      <c r="C17" s="79" t="s">
        <v>42</v>
      </c>
      <c r="D17">
        <v>1000</v>
      </c>
      <c r="E17">
        <v>1</v>
      </c>
    </row>
    <row r="18" spans="1:6" x14ac:dyDescent="0.25">
      <c r="A18">
        <v>14</v>
      </c>
      <c r="B18" s="79" t="s">
        <v>131</v>
      </c>
      <c r="C18" s="79" t="s">
        <v>30</v>
      </c>
      <c r="D18">
        <v>1</v>
      </c>
      <c r="E18">
        <v>1000</v>
      </c>
    </row>
    <row r="19" spans="1:6" x14ac:dyDescent="0.25">
      <c r="A19">
        <v>15</v>
      </c>
      <c r="B19" s="79"/>
      <c r="C19" s="79" t="s">
        <v>171</v>
      </c>
      <c r="E19">
        <v>100</v>
      </c>
    </row>
    <row r="20" spans="1:6" x14ac:dyDescent="0.25">
      <c r="A20">
        <v>16</v>
      </c>
      <c r="B20" s="79"/>
      <c r="C20" s="79" t="s">
        <v>45</v>
      </c>
      <c r="E20">
        <v>1000</v>
      </c>
    </row>
    <row r="21" spans="1:6" x14ac:dyDescent="0.25">
      <c r="A21">
        <v>17</v>
      </c>
      <c r="B21" s="79"/>
      <c r="C21" s="79" t="s">
        <v>29</v>
      </c>
      <c r="E21">
        <v>1000</v>
      </c>
    </row>
    <row r="22" spans="1:6" x14ac:dyDescent="0.25">
      <c r="A22">
        <v>18</v>
      </c>
      <c r="B22" s="79"/>
      <c r="C22" s="79" t="s">
        <v>131</v>
      </c>
      <c r="E22">
        <v>1</v>
      </c>
    </row>
    <row r="24" spans="1:6" x14ac:dyDescent="0.25">
      <c r="B24" t="str">
        <f>'VBP-QIP Performance Table'!E15</f>
        <v>Greater_Than_100</v>
      </c>
      <c r="C24" s="11"/>
    </row>
    <row r="25" spans="1:6" x14ac:dyDescent="0.25">
      <c r="C25" s="11"/>
    </row>
    <row r="26" spans="1:6" x14ac:dyDescent="0.25">
      <c r="A26">
        <v>1</v>
      </c>
      <c r="B26" t="s">
        <v>50</v>
      </c>
      <c r="C26" t="s">
        <v>163</v>
      </c>
      <c r="D26" s="11" t="s">
        <v>158</v>
      </c>
      <c r="E26" t="s">
        <v>164</v>
      </c>
      <c r="F26" t="s">
        <v>165</v>
      </c>
    </row>
    <row r="27" spans="1:6" x14ac:dyDescent="0.25">
      <c r="A27">
        <v>2</v>
      </c>
      <c r="B27">
        <f>'VBP-QIP Performance Table'!D20</f>
        <v>0</v>
      </c>
      <c r="C27" s="72">
        <f>'VBP-QIP Performance Table'!F20+'VBP-QIP Performance Table'!H20+'VBP-QIP Performance Table'!J20+'VBP-QIP Performance Table'!L20</f>
        <v>0</v>
      </c>
      <c r="D27" s="11">
        <f>IF(ISNUMBER('VBP-QIP Performance Table'!G20+'VBP-QIP Performance Table'!I20+'VBP-QIP Performance Table'!K20+'VBP-QIP Performance Table'!M20), 'VBP-QIP Performance Table'!G20+'VBP-QIP Performance Table'!I20+'VBP-QIP Performance Table'!K20+'VBP-QIP Performance Table'!M20, "NA")</f>
        <v>0</v>
      </c>
      <c r="E27" t="e">
        <f>IF($B$24=""&amp;$B$1,INDEX($D$3:$D$22,MATCH(""&amp;B27,$B$3:$B$22,0)),INDEX($E$3:$E$22,MATCH(""&amp;$B27,$C$3:$C$22,0)))</f>
        <v>#N/A</v>
      </c>
      <c r="F27">
        <f>IF(ISNUMBER(D27),IF('VBP-QIP Performance Table'!D20="",0,(C27/D27)*E27), C27)</f>
        <v>0</v>
      </c>
    </row>
    <row r="28" spans="1:6" x14ac:dyDescent="0.25">
      <c r="A28">
        <v>3</v>
      </c>
      <c r="B28">
        <f>'VBP-QIP Performance Table'!D21</f>
        <v>0</v>
      </c>
      <c r="C28" s="72">
        <f>'VBP-QIP Performance Table'!F21+'VBP-QIP Performance Table'!H21+'VBP-QIP Performance Table'!J21+'VBP-QIP Performance Table'!L21</f>
        <v>0</v>
      </c>
      <c r="D28" s="11">
        <f>IF(ISNUMBER('VBP-QIP Performance Table'!G21+'VBP-QIP Performance Table'!I21+'VBP-QIP Performance Table'!K21+'VBP-QIP Performance Table'!M21), 'VBP-QIP Performance Table'!G21+'VBP-QIP Performance Table'!I21+'VBP-QIP Performance Table'!K21+'VBP-QIP Performance Table'!M21, "NA")</f>
        <v>0</v>
      </c>
      <c r="E28" t="e">
        <f t="shared" ref="E28:E32" si="0">IF($B$24=""&amp;$B$1,INDEX($D$3:$D$22,MATCH(""&amp;B28,$B$3:$B$22,0)),INDEX($E$3:$E$22,MATCH(""&amp;$B28,$C$3:$C$22,0)))</f>
        <v>#N/A</v>
      </c>
      <c r="F28">
        <f>IF(ISNUMBER(D28),IF('VBP-QIP Performance Table'!D21="",0,(C28/D28)*E28), C28)</f>
        <v>0</v>
      </c>
    </row>
    <row r="29" spans="1:6" x14ac:dyDescent="0.25">
      <c r="A29">
        <v>4</v>
      </c>
      <c r="B29">
        <f>'VBP-QIP Performance Table'!D22</f>
        <v>0</v>
      </c>
      <c r="C29" s="72">
        <f>'VBP-QIP Performance Table'!F22+'VBP-QIP Performance Table'!H22+'VBP-QIP Performance Table'!J22+'VBP-QIP Performance Table'!L22</f>
        <v>0</v>
      </c>
      <c r="D29" s="11">
        <f>IF(ISNUMBER('VBP-QIP Performance Table'!G22+'VBP-QIP Performance Table'!I22+'VBP-QIP Performance Table'!K22+'VBP-QIP Performance Table'!M22), 'VBP-QIP Performance Table'!G22+'VBP-QIP Performance Table'!I22+'VBP-QIP Performance Table'!K22+'VBP-QIP Performance Table'!M22, "NA")</f>
        <v>0</v>
      </c>
      <c r="E29" t="e">
        <f t="shared" si="0"/>
        <v>#N/A</v>
      </c>
      <c r="F29">
        <f>IF(ISNUMBER(D29),IF('VBP-QIP Performance Table'!D22="",0,(C29/D29)*E29), C29)</f>
        <v>0</v>
      </c>
    </row>
    <row r="30" spans="1:6" x14ac:dyDescent="0.25">
      <c r="A30">
        <v>5</v>
      </c>
      <c r="B30">
        <f>'VBP-QIP Performance Table'!D23</f>
        <v>0</v>
      </c>
      <c r="C30" s="72">
        <f>'VBP-QIP Performance Table'!F23+'VBP-QIP Performance Table'!H23+'VBP-QIP Performance Table'!J23+'VBP-QIP Performance Table'!L23</f>
        <v>0</v>
      </c>
      <c r="D30" s="11">
        <f>IF(ISNUMBER('VBP-QIP Performance Table'!G23+'VBP-QIP Performance Table'!I23+'VBP-QIP Performance Table'!K23+'VBP-QIP Performance Table'!M23), 'VBP-QIP Performance Table'!G23+'VBP-QIP Performance Table'!I23+'VBP-QIP Performance Table'!K23+'VBP-QIP Performance Table'!M23, "NA")</f>
        <v>0</v>
      </c>
      <c r="E30" t="e">
        <f t="shared" si="0"/>
        <v>#N/A</v>
      </c>
      <c r="F30">
        <f>IF(ISNUMBER(D30),IF('VBP-QIP Performance Table'!D23="",0,(C30/D30)*E30), C30)</f>
        <v>0</v>
      </c>
    </row>
    <row r="31" spans="1:6" x14ac:dyDescent="0.25">
      <c r="A31">
        <v>6</v>
      </c>
      <c r="B31">
        <f>'VBP-QIP Performance Table'!D24</f>
        <v>0</v>
      </c>
      <c r="C31" s="72">
        <f>'VBP-QIP Performance Table'!F24+'VBP-QIP Performance Table'!H24+'VBP-QIP Performance Table'!J24+'VBP-QIP Performance Table'!L24</f>
        <v>0</v>
      </c>
      <c r="D31" s="11">
        <f>IF(ISNUMBER('VBP-QIP Performance Table'!G24+'VBP-QIP Performance Table'!I24+'VBP-QIP Performance Table'!K24+'VBP-QIP Performance Table'!M24), 'VBP-QIP Performance Table'!G24+'VBP-QIP Performance Table'!I24+'VBP-QIP Performance Table'!K24+'VBP-QIP Performance Table'!M24, "NA")</f>
        <v>0</v>
      </c>
      <c r="E31" t="e">
        <f t="shared" si="0"/>
        <v>#N/A</v>
      </c>
      <c r="F31">
        <f>IF(ISNUMBER(D31),IF('VBP-QIP Performance Table'!D24="",0,(C31/D31)*E31), C31)</f>
        <v>0</v>
      </c>
    </row>
    <row r="32" spans="1:6" x14ac:dyDescent="0.25">
      <c r="A32">
        <v>7</v>
      </c>
      <c r="B32">
        <f>'VBP-QIP Performance Table'!D25</f>
        <v>0</v>
      </c>
      <c r="C32" s="72">
        <f>'VBP-QIP Performance Table'!F25+'VBP-QIP Performance Table'!H25+'VBP-QIP Performance Table'!J25+'VBP-QIP Performance Table'!L25</f>
        <v>0</v>
      </c>
      <c r="D32" s="11">
        <f>IF(ISNUMBER('VBP-QIP Performance Table'!G25+'VBP-QIP Performance Table'!I25+'VBP-QIP Performance Table'!K25+'VBP-QIP Performance Table'!M25), 'VBP-QIP Performance Table'!G25+'VBP-QIP Performance Table'!I25+'VBP-QIP Performance Table'!K25+'VBP-QIP Performance Table'!M25, "NA")</f>
        <v>0</v>
      </c>
      <c r="E32" t="e">
        <f t="shared" si="0"/>
        <v>#N/A</v>
      </c>
      <c r="F32">
        <f>IF(ISNUMBER(D32),IF('VBP-QIP Performance Table'!D25="",0,(C32/D32)*E32), C32)</f>
        <v>0</v>
      </c>
    </row>
    <row r="33" spans="1:3" x14ac:dyDescent="0.25">
      <c r="A33">
        <v>8</v>
      </c>
      <c r="C33" s="11"/>
    </row>
    <row r="34" spans="1:3" x14ac:dyDescent="0.25">
      <c r="A34">
        <v>9</v>
      </c>
      <c r="C34" s="11"/>
    </row>
    <row r="35" spans="1:3" x14ac:dyDescent="0.25">
      <c r="A35">
        <v>10</v>
      </c>
      <c r="C35" s="11"/>
    </row>
    <row r="36" spans="1:3" x14ac:dyDescent="0.25">
      <c r="A36">
        <v>11</v>
      </c>
    </row>
    <row r="37" spans="1:3" x14ac:dyDescent="0.25">
      <c r="A37">
        <v>12</v>
      </c>
    </row>
    <row r="38" spans="1:3" x14ac:dyDescent="0.25">
      <c r="A38">
        <v>13</v>
      </c>
    </row>
    <row r="39" spans="1:3" x14ac:dyDescent="0.25">
      <c r="A39">
        <v>14</v>
      </c>
    </row>
    <row r="41" spans="1:3" x14ac:dyDescent="0.25">
      <c r="B41" s="11" t="s">
        <v>130</v>
      </c>
      <c r="C41" s="11" t="s">
        <v>129</v>
      </c>
    </row>
    <row r="42" spans="1:3" x14ac:dyDescent="0.25">
      <c r="B42" s="11" t="s">
        <v>98</v>
      </c>
      <c r="C42" s="11" t="s">
        <v>49</v>
      </c>
    </row>
  </sheetData>
  <sortState ref="C3:C14">
    <sortCondition ref="C3:C14"/>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23"/>
  <sheetViews>
    <sheetView topLeftCell="E1" workbookViewId="0">
      <selection activeCell="L22" sqref="L22"/>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 min="7" max="7" width="18.42578125" bestFit="1" customWidth="1"/>
  </cols>
  <sheetData>
    <row r="1" spans="1:16" ht="15.75" thickBot="1" x14ac:dyDescent="0.3"/>
    <row r="2" spans="1:16" ht="15.75" thickBot="1" x14ac:dyDescent="0.3">
      <c r="B2" s="1" t="s">
        <v>0</v>
      </c>
      <c r="C2" s="2"/>
      <c r="D2" s="2" t="s">
        <v>1</v>
      </c>
      <c r="E2" s="2" t="s">
        <v>2</v>
      </c>
      <c r="G2" s="9" t="s">
        <v>0</v>
      </c>
    </row>
    <row r="3" spans="1:16" ht="15.75" thickBot="1" x14ac:dyDescent="0.3">
      <c r="A3">
        <v>1</v>
      </c>
      <c r="B3" s="7" t="s">
        <v>3</v>
      </c>
      <c r="C3" s="10" t="str">
        <f t="shared" ref="C3:C16" si="0">CONCATENATE(A3,B3)</f>
        <v>1HealthFirst</v>
      </c>
      <c r="D3" s="3" t="s">
        <v>4</v>
      </c>
    </row>
    <row r="4" spans="1:16" ht="23.25" thickBot="1" x14ac:dyDescent="0.3">
      <c r="A4">
        <v>1</v>
      </c>
      <c r="B4" s="4" t="s">
        <v>5</v>
      </c>
      <c r="C4" s="10" t="str">
        <f t="shared" si="0"/>
        <v>1MetroPlus</v>
      </c>
      <c r="D4" s="5" t="s">
        <v>6</v>
      </c>
      <c r="E4" s="13" t="s">
        <v>74</v>
      </c>
      <c r="G4" s="15" t="s">
        <v>21</v>
      </c>
    </row>
    <row r="5" spans="1:16" ht="23.25" thickBot="1" x14ac:dyDescent="0.3">
      <c r="A5">
        <v>1</v>
      </c>
      <c r="B5" s="6" t="s">
        <v>7</v>
      </c>
      <c r="C5" s="10" t="str">
        <f t="shared" si="0"/>
        <v>1HIP/Emblem</v>
      </c>
      <c r="D5" s="3" t="s">
        <v>6</v>
      </c>
      <c r="E5" s="13" t="s">
        <v>55</v>
      </c>
      <c r="G5" s="14" t="s">
        <v>53</v>
      </c>
      <c r="I5" t="s">
        <v>127</v>
      </c>
      <c r="L5" t="s">
        <v>132</v>
      </c>
    </row>
    <row r="6" spans="1:16" ht="15.75" thickBot="1" x14ac:dyDescent="0.3">
      <c r="A6">
        <v>1</v>
      </c>
      <c r="B6" s="4" t="s">
        <v>8</v>
      </c>
      <c r="C6" s="10" t="str">
        <f t="shared" si="0"/>
        <v>1United Health Plan</v>
      </c>
      <c r="D6" s="5" t="s">
        <v>9</v>
      </c>
      <c r="E6" s="13" t="s">
        <v>56</v>
      </c>
      <c r="G6" s="15" t="s">
        <v>15</v>
      </c>
      <c r="I6" t="s">
        <v>23</v>
      </c>
      <c r="L6" t="s">
        <v>24</v>
      </c>
    </row>
    <row r="7" spans="1:16" ht="15.75" thickBot="1" x14ac:dyDescent="0.3">
      <c r="A7">
        <v>1</v>
      </c>
      <c r="B7" s="7" t="s">
        <v>11</v>
      </c>
      <c r="C7" s="10" t="str">
        <f t="shared" si="0"/>
        <v>1MVP/Hudson Health</v>
      </c>
      <c r="D7" s="3" t="s">
        <v>12</v>
      </c>
      <c r="E7" s="13" t="s">
        <v>57</v>
      </c>
      <c r="G7" s="15" t="s">
        <v>3</v>
      </c>
      <c r="I7" t="s">
        <v>24</v>
      </c>
      <c r="L7" t="s">
        <v>25</v>
      </c>
    </row>
    <row r="8" spans="1:16" ht="15.75" thickBot="1" x14ac:dyDescent="0.3">
      <c r="A8">
        <v>2</v>
      </c>
      <c r="B8" s="7" t="s">
        <v>11</v>
      </c>
      <c r="C8" s="10" t="str">
        <f t="shared" si="0"/>
        <v>2MVP/Hudson Health</v>
      </c>
      <c r="D8" s="3" t="s">
        <v>13</v>
      </c>
      <c r="E8" s="13" t="s">
        <v>58</v>
      </c>
      <c r="G8" s="15" t="s">
        <v>22</v>
      </c>
      <c r="I8" t="s">
        <v>25</v>
      </c>
      <c r="L8" t="s">
        <v>26</v>
      </c>
    </row>
    <row r="9" spans="1:16" ht="23.25" thickBot="1" x14ac:dyDescent="0.3">
      <c r="A9">
        <v>1</v>
      </c>
      <c r="B9" s="8" t="s">
        <v>15</v>
      </c>
      <c r="C9" s="10" t="str">
        <f t="shared" si="0"/>
        <v>1Fidelis</v>
      </c>
      <c r="D9" s="8" t="s">
        <v>9</v>
      </c>
      <c r="E9" s="13" t="s">
        <v>59</v>
      </c>
      <c r="G9" s="15" t="s">
        <v>8</v>
      </c>
      <c r="I9" t="s">
        <v>26</v>
      </c>
      <c r="L9" t="s">
        <v>27</v>
      </c>
    </row>
    <row r="10" spans="1:16" ht="15.75" thickBot="1" x14ac:dyDescent="0.3">
      <c r="A10">
        <v>2</v>
      </c>
      <c r="B10" s="8" t="s">
        <v>15</v>
      </c>
      <c r="C10" s="10" t="str">
        <f t="shared" si="0"/>
        <v>2Fidelis</v>
      </c>
      <c r="D10" s="8" t="s">
        <v>9</v>
      </c>
      <c r="E10" s="13" t="s">
        <v>60</v>
      </c>
      <c r="G10" s="15" t="s">
        <v>54</v>
      </c>
      <c r="I10" t="s">
        <v>27</v>
      </c>
    </row>
    <row r="11" spans="1:16" ht="15.75" thickBot="1" x14ac:dyDescent="0.3">
      <c r="A11">
        <v>3</v>
      </c>
      <c r="B11" s="8" t="s">
        <v>15</v>
      </c>
      <c r="C11" s="10" t="str">
        <f t="shared" si="0"/>
        <v>3Fidelis</v>
      </c>
      <c r="D11" s="8" t="s">
        <v>12</v>
      </c>
      <c r="E11" s="13" t="s">
        <v>61</v>
      </c>
    </row>
    <row r="12" spans="1:16" ht="15.75" thickBot="1" x14ac:dyDescent="0.3">
      <c r="A12">
        <v>4</v>
      </c>
      <c r="B12" s="8" t="s">
        <v>15</v>
      </c>
      <c r="C12" s="10" t="str">
        <f t="shared" si="0"/>
        <v>4Fidelis</v>
      </c>
      <c r="D12" s="8" t="s">
        <v>12</v>
      </c>
      <c r="E12" s="13" t="s">
        <v>16</v>
      </c>
    </row>
    <row r="13" spans="1:16" ht="23.25" thickBot="1" x14ac:dyDescent="0.3">
      <c r="A13">
        <v>5</v>
      </c>
      <c r="B13" s="8" t="s">
        <v>15</v>
      </c>
      <c r="C13" s="10" t="str">
        <f t="shared" si="0"/>
        <v>5Fidelis</v>
      </c>
      <c r="D13" s="5" t="s">
        <v>18</v>
      </c>
      <c r="E13" s="13" t="s">
        <v>62</v>
      </c>
      <c r="I13" t="s">
        <v>125</v>
      </c>
      <c r="L13" t="s">
        <v>133</v>
      </c>
    </row>
    <row r="14" spans="1:16" ht="15.75" thickBot="1" x14ac:dyDescent="0.3">
      <c r="A14">
        <v>6</v>
      </c>
      <c r="B14" s="8" t="s">
        <v>15</v>
      </c>
      <c r="C14" s="10" t="str">
        <f t="shared" si="0"/>
        <v>6Fidelis</v>
      </c>
      <c r="D14" s="5" t="s">
        <v>19</v>
      </c>
      <c r="E14" s="13" t="s">
        <v>17</v>
      </c>
      <c r="I14" t="s">
        <v>146</v>
      </c>
      <c r="L14" t="s">
        <v>146</v>
      </c>
      <c r="O14" t="s">
        <v>136</v>
      </c>
      <c r="P14">
        <v>0</v>
      </c>
    </row>
    <row r="15" spans="1:16" ht="15.75" thickBot="1" x14ac:dyDescent="0.3">
      <c r="A15">
        <v>7</v>
      </c>
      <c r="B15" s="8" t="s">
        <v>15</v>
      </c>
      <c r="C15" s="10" t="str">
        <f t="shared" si="0"/>
        <v>7Fidelis</v>
      </c>
      <c r="D15" s="8" t="s">
        <v>13</v>
      </c>
      <c r="E15" s="13" t="s">
        <v>63</v>
      </c>
      <c r="I15" t="s">
        <v>147</v>
      </c>
      <c r="L15" t="s">
        <v>147</v>
      </c>
      <c r="O15" t="s">
        <v>137</v>
      </c>
      <c r="P15">
        <v>1</v>
      </c>
    </row>
    <row r="16" spans="1:16" x14ac:dyDescent="0.25">
      <c r="A16">
        <v>8</v>
      </c>
      <c r="B16" s="8" t="s">
        <v>15</v>
      </c>
      <c r="C16" s="10" t="str">
        <f t="shared" si="0"/>
        <v>8Fidelis</v>
      </c>
      <c r="D16" s="8" t="s">
        <v>13</v>
      </c>
      <c r="E16" s="13" t="s">
        <v>64</v>
      </c>
      <c r="I16" t="s">
        <v>149</v>
      </c>
      <c r="L16" t="s">
        <v>149</v>
      </c>
    </row>
    <row r="17" spans="5:12" x14ac:dyDescent="0.25">
      <c r="E17" s="13" t="s">
        <v>20</v>
      </c>
      <c r="I17" t="s">
        <v>148</v>
      </c>
      <c r="L17" t="s">
        <v>148</v>
      </c>
    </row>
    <row r="18" spans="5:12" x14ac:dyDescent="0.25">
      <c r="E18" s="13" t="s">
        <v>73</v>
      </c>
    </row>
    <row r="19" spans="5:12" x14ac:dyDescent="0.25">
      <c r="E19" s="13" t="s">
        <v>65</v>
      </c>
    </row>
    <row r="20" spans="5:12" x14ac:dyDescent="0.25">
      <c r="E20" s="13" t="s">
        <v>14</v>
      </c>
    </row>
    <row r="21" spans="5:12" x14ac:dyDescent="0.25">
      <c r="E21" s="13" t="s">
        <v>66</v>
      </c>
    </row>
    <row r="22" spans="5:12" x14ac:dyDescent="0.25">
      <c r="E22" s="13" t="s">
        <v>10</v>
      </c>
    </row>
    <row r="23" spans="5:12" x14ac:dyDescent="0.25">
      <c r="E23" s="11" t="s">
        <v>67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VBP-QIP Performance Table</vt:lpstr>
      <vt:lpstr>Measures</vt:lpstr>
      <vt:lpstr>Reporting Guidance</vt:lpstr>
      <vt:lpstr>Sheet1</vt:lpstr>
      <vt:lpstr>MCO-DOH Quarterly Report</vt:lpstr>
      <vt:lpstr>Pairings Table</vt:lpstr>
      <vt:lpstr>Drop Down Menu</vt:lpstr>
      <vt:lpstr>Drop Downs (Hidden Tab)</vt:lpstr>
      <vt:lpstr>Beds</vt:lpstr>
      <vt:lpstr>FT</vt:lpstr>
      <vt:lpstr>Greater_than_100</vt:lpstr>
      <vt:lpstr>Less_than_100</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2018-07-19T18:05:30Z</dcterms:modified>
</cp:coreProperties>
</file>